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8" yWindow="65524" windowWidth="18852" windowHeight="7968" activeTab="1"/>
  </bookViews>
  <sheets>
    <sheet name="Instructions" sheetId="1" r:id="rId1"/>
    <sheet name="purebred crossbred sel index" sheetId="2" r:id="rId2"/>
    <sheet name="Accuracy GS" sheetId="3" r:id="rId3"/>
  </sheets>
  <definedNames>
    <definedName name="nt" localSheetId="1">'purebred crossbred sel index'!#REF!</definedName>
    <definedName name="nt">#REF!</definedName>
  </definedNames>
  <calcPr fullCalcOnLoad="1"/>
</workbook>
</file>

<file path=xl/comments2.xml><?xml version="1.0" encoding="utf-8"?>
<comments xmlns="http://schemas.openxmlformats.org/spreadsheetml/2006/main">
  <authors>
    <author>Grevenhof, Ilse van</author>
  </authors>
  <commentList>
    <comment ref="D11" authorId="0">
      <text>
        <r>
          <rPr>
            <sz val="9"/>
            <rFont val="Tahoma"/>
            <family val="2"/>
          </rPr>
          <t>If you want to reach a specific accuracy, please use sheet accuracy GS to calculate the corresponding reference population size</t>
        </r>
      </text>
    </comment>
    <comment ref="L11" authorId="0">
      <text>
        <r>
          <rPr>
            <sz val="9"/>
            <rFont val="Tahoma"/>
            <family val="2"/>
          </rPr>
          <t>If you want to reach a specific accuracy, please use sheet accuracy GS to calculate the corresponding reference population size</t>
        </r>
      </text>
    </comment>
    <comment ref="D20" authorId="0">
      <text>
        <r>
          <rPr>
            <b/>
            <sz val="9"/>
            <rFont val="Tahoma"/>
            <family val="2"/>
          </rPr>
          <t>Grevenhof, Ilse van:</t>
        </r>
        <r>
          <rPr>
            <sz val="9"/>
            <rFont val="Tahoma"/>
            <family val="2"/>
          </rPr>
          <t xml:space="preserve">
Can only be 1 or 0; 1=genotype is available, 0=genotype not available</t>
        </r>
      </text>
    </comment>
  </commentList>
</comments>
</file>

<file path=xl/sharedStrings.xml><?xml version="1.0" encoding="utf-8"?>
<sst xmlns="http://schemas.openxmlformats.org/spreadsheetml/2006/main" count="350" uniqueCount="113">
  <si>
    <t>SD Index</t>
  </si>
  <si>
    <t>Parameters</t>
  </si>
  <si>
    <t>Correlations</t>
  </si>
  <si>
    <t>Results</t>
  </si>
  <si>
    <t>SD of breeding objective</t>
  </si>
  <si>
    <t xml:space="preserve">  </t>
  </si>
  <si>
    <t>weights</t>
  </si>
  <si>
    <t>it uses a macro, so you need to allow usage of macros</t>
  </si>
  <si>
    <t>(see Tools&gt;Security&gt;Macro Security)</t>
  </si>
  <si>
    <t>It does</t>
  </si>
  <si>
    <t>Work out basic selection index</t>
  </si>
  <si>
    <t>accuracy</t>
  </si>
  <si>
    <t>response per trait in $ and trait units</t>
  </si>
  <si>
    <t>This is per 'selection round'</t>
  </si>
  <si>
    <t>For response per year, multiply by</t>
  </si>
  <si>
    <t>i/(Lf+Lm), where i is selection intensity, and L is generation interval</t>
  </si>
  <si>
    <t>Typically you would calculate different indices for males and females</t>
  </si>
  <si>
    <t>Or even for different ages classes</t>
  </si>
  <si>
    <t>Check whether parameters are consistent</t>
  </si>
  <si>
    <t>Provide accuracy per trait EBV, from single trait and multiple trait information</t>
  </si>
  <si>
    <t>It does not handle</t>
  </si>
  <si>
    <t>Desired Gains</t>
  </si>
  <si>
    <t>(see for this MTINDEX_DESGAIN)</t>
  </si>
  <si>
    <t>Multiple Stage Selection</t>
  </si>
  <si>
    <t>Instruction:</t>
  </si>
  <si>
    <t>Input on in light blue cells, others are protected</t>
  </si>
  <si>
    <t>To run the program, just click on the RUN button (if this does not work, you might have turned on the 'Select Objects' button on the drawing toolbar)</t>
  </si>
  <si>
    <t>Produced by</t>
  </si>
  <si>
    <t>University of New England</t>
  </si>
  <si>
    <t>Armidale, Australia</t>
  </si>
  <si>
    <t>julius.vanderwerf@une.edu.au</t>
  </si>
  <si>
    <t>http://www-personal.une.edu.au/~jvanderw/</t>
  </si>
  <si>
    <t>other tools:</t>
  </si>
  <si>
    <t>http://www-personal.une.edu.au/~jvanderw/software.htm</t>
  </si>
  <si>
    <t>phen SD</t>
  </si>
  <si>
    <t>heritability</t>
  </si>
  <si>
    <t>repeatability</t>
  </si>
  <si>
    <t>c2 among full sibs</t>
  </si>
  <si>
    <t>economic value</t>
  </si>
  <si>
    <t>Information used</t>
  </si>
  <si>
    <t>Nr.Records</t>
  </si>
  <si>
    <t xml:space="preserve">nr of own records </t>
  </si>
  <si>
    <t>nr. of records on dam</t>
  </si>
  <si>
    <t>nr of records on sire</t>
  </si>
  <si>
    <t>nr of fulls sib records</t>
  </si>
  <si>
    <t>nr. of half sib records (excl. full sibs)</t>
  </si>
  <si>
    <t>nr. of progeny</t>
  </si>
  <si>
    <t>only fill in light blue cells</t>
  </si>
  <si>
    <t>PUREBRED</t>
  </si>
  <si>
    <t>CROSSBRED</t>
  </si>
  <si>
    <t xml:space="preserve">  INPUT</t>
  </si>
  <si>
    <t>Purebred</t>
  </si>
  <si>
    <t>Crossbred</t>
  </si>
  <si>
    <t xml:space="preserve">  OUTPUT</t>
  </si>
  <si>
    <t>VCV</t>
  </si>
  <si>
    <t>Genetic SD</t>
  </si>
  <si>
    <t>Genetic SD dollar</t>
  </si>
  <si>
    <t>Respons</t>
  </si>
  <si>
    <t>Response dollar</t>
  </si>
  <si>
    <t>Index weight</t>
  </si>
  <si>
    <t>Accuracy PB</t>
  </si>
  <si>
    <t>Accuracy CB</t>
  </si>
  <si>
    <t>Index of accuracy</t>
  </si>
  <si>
    <t>Overall Accuracy</t>
  </si>
  <si>
    <t>genotype of individual</t>
  </si>
  <si>
    <t>nr of progeny</t>
  </si>
  <si>
    <t>nr of half sib records (excl. full sibs)</t>
  </si>
  <si>
    <t>nr of records on dam</t>
  </si>
  <si>
    <t>Accuracy PB+CB</t>
  </si>
  <si>
    <t xml:space="preserve"> Genetic Covariance matrix as given (correlations below diagonal)</t>
  </si>
  <si>
    <t xml:space="preserve"> Residual Covariance matrix as given (correlations below diagonal) </t>
  </si>
  <si>
    <t xml:space="preserve"> Genetic Covariance matrix POSITIVE DEFINITE </t>
  </si>
  <si>
    <t xml:space="preserve">   </t>
  </si>
  <si>
    <t xml:space="preserve"> Residual Covariance matrix POSITIVE DEFINITE </t>
  </si>
  <si>
    <t xml:space="preserve"> </t>
  </si>
  <si>
    <t>individual genotyped</t>
  </si>
  <si>
    <t>reliability of genotype</t>
  </si>
  <si>
    <t>reference population size</t>
  </si>
  <si>
    <t>L</t>
  </si>
  <si>
    <t>h2</t>
  </si>
  <si>
    <t>nP</t>
  </si>
  <si>
    <t>nG</t>
  </si>
  <si>
    <t>λ</t>
  </si>
  <si>
    <t>NE</t>
  </si>
  <si>
    <t>rgg</t>
  </si>
  <si>
    <t>Parameters (Daetwyler et al., 2009)</t>
  </si>
  <si>
    <t>What would the reference population size be to reach GS accuracy:</t>
  </si>
  <si>
    <t>Only enter data in light blue cells</t>
  </si>
  <si>
    <t>Refence pop size:</t>
  </si>
  <si>
    <t>MTINDEX PC</t>
  </si>
  <si>
    <t>is a simple spreadsheet for selection index calculations with thecombined use of purebred and crossbred data</t>
  </si>
  <si>
    <t>For purebred and crossbred animals separately and combined</t>
  </si>
  <si>
    <t>Provide covariance matrix about PC-EBVs</t>
  </si>
  <si>
    <t xml:space="preserve">Julius van der Werf </t>
  </si>
  <si>
    <t>And</t>
  </si>
  <si>
    <t>Ilse van Grevenhof</t>
  </si>
  <si>
    <t>Wageningen University, Wageningen, The Netherlands</t>
  </si>
  <si>
    <t>ilse.vangrevenhof@wur.nl</t>
  </si>
  <si>
    <t>Total ref pop size</t>
  </si>
  <si>
    <t>-</t>
  </si>
  <si>
    <t>Proportion PB</t>
  </si>
  <si>
    <t>Break-even in CB:</t>
  </si>
  <si>
    <t>PB nP</t>
  </si>
  <si>
    <t>Ref pop size (nP)</t>
  </si>
  <si>
    <t>Accuracy (rgg)</t>
  </si>
  <si>
    <t>BREAK EVEN POINTS</t>
  </si>
  <si>
    <t>PB accuracy</t>
  </si>
  <si>
    <t>PB individual genotyped</t>
  </si>
  <si>
    <t xml:space="preserve"> accuracy of Index</t>
  </si>
  <si>
    <t>Ne</t>
  </si>
  <si>
    <t>nr markers</t>
  </si>
  <si>
    <t>prop variance captured</t>
  </si>
  <si>
    <t>Eff Nr Chrom Segemnts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</si>
</sst>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"/>
    <numFmt numFmtId="181" formatCode="0.000"/>
    <numFmt numFmtId="182" formatCode="0.000000"/>
    <numFmt numFmtId="183" formatCode="0.00000"/>
    <numFmt numFmtId="184" formatCode="0.0"/>
    <numFmt numFmtId="185" formatCode="0.00000000"/>
    <numFmt numFmtId="186" formatCode="0.0000000"/>
    <numFmt numFmtId="187" formatCode="0.000000000"/>
    <numFmt numFmtId="188" formatCode="0.0000000000"/>
    <numFmt numFmtId="189" formatCode="0.00000000000"/>
    <numFmt numFmtId="190" formatCode="0.000000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_);_(* \(#,##0.0\);_(* &quot;-&quot;??_);_(@_)"/>
    <numFmt numFmtId="196" formatCode="_(* #,##0_);_(* \(#,##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84" fontId="0" fillId="33" borderId="0" xfId="0" applyNumberFormat="1" applyFill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/>
    </xf>
    <xf numFmtId="0" fontId="4" fillId="33" borderId="0" xfId="53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8" borderId="11" xfId="0" applyFill="1" applyBorder="1" applyAlignment="1">
      <alignment horizontal="center" vertical="center"/>
    </xf>
    <xf numFmtId="2" fontId="0" fillId="35" borderId="12" xfId="0" applyNumberFormat="1" applyFill="1" applyBorder="1" applyAlignment="1">
      <alignment horizontal="right"/>
    </xf>
    <xf numFmtId="0" fontId="0" fillId="36" borderId="13" xfId="0" applyFill="1" applyBorder="1" applyAlignment="1">
      <alignment horizontal="center"/>
    </xf>
    <xf numFmtId="0" fontId="0" fillId="35" borderId="12" xfId="0" applyFill="1" applyBorder="1" applyAlignment="1">
      <alignment horizontal="right"/>
    </xf>
    <xf numFmtId="0" fontId="0" fillId="35" borderId="14" xfId="0" applyFill="1" applyBorder="1" applyAlignment="1">
      <alignment horizontal="right"/>
    </xf>
    <xf numFmtId="0" fontId="0" fillId="36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2" fontId="0" fillId="35" borderId="17" xfId="0" applyNumberFormat="1" applyFont="1" applyFill="1" applyBorder="1" applyAlignment="1">
      <alignment horizontal="right"/>
    </xf>
    <xf numFmtId="2" fontId="0" fillId="35" borderId="18" xfId="0" applyNumberFormat="1" applyFont="1" applyFill="1" applyBorder="1" applyAlignment="1">
      <alignment horizontal="right"/>
    </xf>
    <xf numFmtId="0" fontId="0" fillId="35" borderId="18" xfId="0" applyFont="1" applyFill="1" applyBorder="1" applyAlignment="1">
      <alignment horizontal="right"/>
    </xf>
    <xf numFmtId="0" fontId="0" fillId="35" borderId="19" xfId="0" applyFont="1" applyFill="1" applyBorder="1" applyAlignment="1">
      <alignment horizontal="right"/>
    </xf>
    <xf numFmtId="0" fontId="0" fillId="35" borderId="20" xfId="0" applyFill="1" applyBorder="1" applyAlignment="1">
      <alignment horizontal="right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3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181" fontId="0" fillId="37" borderId="23" xfId="0" applyNumberFormat="1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0" xfId="0" applyFill="1" applyBorder="1" applyAlignment="1">
      <alignment/>
    </xf>
    <xf numFmtId="181" fontId="0" fillId="37" borderId="0" xfId="0" applyNumberForma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23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181" fontId="0" fillId="38" borderId="23" xfId="0" applyNumberFormat="1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6" fillId="38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27" xfId="0" applyFill="1" applyBorder="1" applyAlignment="1">
      <alignment/>
    </xf>
    <xf numFmtId="1" fontId="0" fillId="38" borderId="25" xfId="0" applyNumberFormat="1" applyFill="1" applyBorder="1" applyAlignment="1">
      <alignment horizontal="center"/>
    </xf>
    <xf numFmtId="0" fontId="0" fillId="38" borderId="26" xfId="0" applyFill="1" applyBorder="1" applyAlignment="1">
      <alignment/>
    </xf>
    <xf numFmtId="0" fontId="0" fillId="38" borderId="28" xfId="0" applyFill="1" applyBorder="1" applyAlignment="1">
      <alignment/>
    </xf>
    <xf numFmtId="0" fontId="0" fillId="8" borderId="29" xfId="0" applyFill="1" applyBorder="1" applyAlignment="1">
      <alignment horizontal="center" vertical="center"/>
    </xf>
    <xf numFmtId="0" fontId="1" fillId="39" borderId="21" xfId="0" applyFont="1" applyFill="1" applyBorder="1" applyAlignment="1">
      <alignment/>
    </xf>
    <xf numFmtId="0" fontId="0" fillId="39" borderId="26" xfId="0" applyFill="1" applyBorder="1" applyAlignment="1">
      <alignment/>
    </xf>
    <xf numFmtId="0" fontId="1" fillId="39" borderId="23" xfId="0" applyFont="1" applyFill="1" applyBorder="1" applyAlignment="1">
      <alignment/>
    </xf>
    <xf numFmtId="0" fontId="0" fillId="39" borderId="27" xfId="0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30" xfId="0" applyFill="1" applyBorder="1" applyAlignment="1">
      <alignment/>
    </xf>
    <xf numFmtId="1" fontId="0" fillId="37" borderId="14" xfId="0" applyNumberFormat="1" applyFill="1" applyBorder="1" applyAlignment="1">
      <alignment horizontal="center"/>
    </xf>
    <xf numFmtId="1" fontId="0" fillId="37" borderId="0" xfId="0" applyNumberFormat="1" applyFill="1" applyBorder="1" applyAlignment="1">
      <alignment horizontal="center"/>
    </xf>
    <xf numFmtId="0" fontId="0" fillId="37" borderId="13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12" xfId="0" applyFill="1" applyBorder="1" applyAlignment="1">
      <alignment/>
    </xf>
    <xf numFmtId="1" fontId="0" fillId="36" borderId="16" xfId="0" applyNumberFormat="1" applyFill="1" applyBorder="1" applyAlignment="1">
      <alignment horizontal="center"/>
    </xf>
    <xf numFmtId="0" fontId="0" fillId="35" borderId="12" xfId="0" applyFont="1" applyFill="1" applyBorder="1" applyAlignment="1">
      <alignment horizontal="right" vertical="center"/>
    </xf>
    <xf numFmtId="0" fontId="0" fillId="35" borderId="18" xfId="0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horizontal="right"/>
    </xf>
    <xf numFmtId="0" fontId="1" fillId="40" borderId="32" xfId="0" applyFont="1" applyFill="1" applyBorder="1" applyAlignment="1">
      <alignment/>
    </xf>
    <xf numFmtId="0" fontId="0" fillId="40" borderId="32" xfId="0" applyFill="1" applyBorder="1" applyAlignment="1">
      <alignment/>
    </xf>
    <xf numFmtId="0" fontId="0" fillId="38" borderId="30" xfId="0" applyFill="1" applyBorder="1" applyAlignment="1">
      <alignment/>
    </xf>
    <xf numFmtId="0" fontId="0" fillId="36" borderId="33" xfId="0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2" fontId="0" fillId="34" borderId="34" xfId="0" applyNumberFormat="1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18" xfId="0" applyFill="1" applyBorder="1" applyAlignment="1">
      <alignment horizontal="right"/>
    </xf>
    <xf numFmtId="0" fontId="0" fillId="12" borderId="33" xfId="0" applyFill="1" applyBorder="1" applyAlignment="1">
      <alignment horizontal="center"/>
    </xf>
    <xf numFmtId="0" fontId="0" fillId="12" borderId="29" xfId="0" applyFill="1" applyBorder="1" applyAlignment="1">
      <alignment/>
    </xf>
    <xf numFmtId="0" fontId="0" fillId="35" borderId="35" xfId="0" applyFill="1" applyBorder="1" applyAlignment="1">
      <alignment/>
    </xf>
    <xf numFmtId="0" fontId="30" fillId="35" borderId="35" xfId="0" applyFont="1" applyFill="1" applyBorder="1" applyAlignment="1">
      <alignment/>
    </xf>
    <xf numFmtId="0" fontId="0" fillId="35" borderId="36" xfId="0" applyFill="1" applyBorder="1" applyAlignment="1">
      <alignment/>
    </xf>
    <xf numFmtId="0" fontId="0" fillId="41" borderId="37" xfId="0" applyFont="1" applyFill="1" applyBorder="1" applyAlignment="1">
      <alignment/>
    </xf>
    <xf numFmtId="0" fontId="0" fillId="41" borderId="32" xfId="0" applyFill="1" applyBorder="1" applyAlignment="1">
      <alignment/>
    </xf>
    <xf numFmtId="0" fontId="0" fillId="41" borderId="38" xfId="0" applyFill="1" applyBorder="1" applyAlignment="1">
      <alignment/>
    </xf>
    <xf numFmtId="0" fontId="0" fillId="42" borderId="0" xfId="0" applyFill="1" applyBorder="1" applyAlignment="1">
      <alignment/>
    </xf>
    <xf numFmtId="1" fontId="0" fillId="42" borderId="0" xfId="0" applyNumberFormat="1" applyFill="1" applyBorder="1" applyAlignment="1">
      <alignment/>
    </xf>
    <xf numFmtId="0" fontId="1" fillId="42" borderId="0" xfId="0" applyFont="1" applyFill="1" applyBorder="1" applyAlignment="1">
      <alignment/>
    </xf>
    <xf numFmtId="1" fontId="1" fillId="42" borderId="0" xfId="0" applyNumberFormat="1" applyFont="1" applyFill="1" applyBorder="1" applyAlignment="1">
      <alignment/>
    </xf>
    <xf numFmtId="0" fontId="0" fillId="43" borderId="35" xfId="0" applyFill="1" applyBorder="1" applyAlignment="1">
      <alignment/>
    </xf>
    <xf numFmtId="0" fontId="0" fillId="43" borderId="36" xfId="0" applyFill="1" applyBorder="1" applyAlignment="1">
      <alignment/>
    </xf>
    <xf numFmtId="0" fontId="0" fillId="42" borderId="39" xfId="0" applyFill="1" applyBorder="1" applyAlignment="1">
      <alignment/>
    </xf>
    <xf numFmtId="0" fontId="0" fillId="42" borderId="40" xfId="0" applyFill="1" applyBorder="1" applyAlignment="1">
      <alignment/>
    </xf>
    <xf numFmtId="0" fontId="0" fillId="42" borderId="41" xfId="0" applyFill="1" applyBorder="1" applyAlignment="1">
      <alignment/>
    </xf>
    <xf numFmtId="0" fontId="0" fillId="42" borderId="42" xfId="0" applyFill="1" applyBorder="1" applyAlignment="1">
      <alignment/>
    </xf>
    <xf numFmtId="0" fontId="0" fillId="42" borderId="43" xfId="0" applyFill="1" applyBorder="1" applyAlignment="1">
      <alignment/>
    </xf>
    <xf numFmtId="0" fontId="0" fillId="42" borderId="44" xfId="0" applyFill="1" applyBorder="1" applyAlignment="1">
      <alignment/>
    </xf>
    <xf numFmtId="0" fontId="0" fillId="42" borderId="45" xfId="0" applyFill="1" applyBorder="1" applyAlignment="1">
      <alignment/>
    </xf>
    <xf numFmtId="0" fontId="0" fillId="42" borderId="46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8" xfId="0" applyFill="1" applyBorder="1" applyAlignment="1">
      <alignment/>
    </xf>
    <xf numFmtId="0" fontId="4" fillId="0" borderId="0" xfId="53" applyAlignment="1" applyProtection="1">
      <alignment/>
      <protection/>
    </xf>
    <xf numFmtId="2" fontId="0" fillId="34" borderId="10" xfId="0" applyNumberFormat="1" applyFill="1" applyBorder="1" applyAlignment="1">
      <alignment/>
    </xf>
    <xf numFmtId="2" fontId="0" fillId="34" borderId="35" xfId="0" applyNumberFormat="1" applyFill="1" applyBorder="1" applyAlignment="1">
      <alignment/>
    </xf>
    <xf numFmtId="0" fontId="0" fillId="44" borderId="26" xfId="0" applyFill="1" applyBorder="1" applyAlignment="1">
      <alignment/>
    </xf>
    <xf numFmtId="0" fontId="0" fillId="44" borderId="28" xfId="0" applyFill="1" applyBorder="1" applyAlignment="1">
      <alignment/>
    </xf>
    <xf numFmtId="0" fontId="1" fillId="44" borderId="21" xfId="0" applyFont="1" applyFill="1" applyBorder="1" applyAlignment="1">
      <alignment/>
    </xf>
    <xf numFmtId="0" fontId="1" fillId="44" borderId="24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45" borderId="47" xfId="0" applyFill="1" applyBorder="1" applyAlignment="1">
      <alignment horizontal="center"/>
    </xf>
    <xf numFmtId="0" fontId="0" fillId="45" borderId="34" xfId="0" applyFill="1" applyBorder="1" applyAlignment="1">
      <alignment horizontal="center"/>
    </xf>
    <xf numFmtId="0" fontId="6" fillId="45" borderId="34" xfId="0" applyFont="1" applyFill="1" applyBorder="1" applyAlignment="1">
      <alignment horizontal="center"/>
    </xf>
    <xf numFmtId="2" fontId="0" fillId="13" borderId="48" xfId="0" applyNumberFormat="1" applyFill="1" applyBorder="1" applyAlignment="1">
      <alignment horizontal="center"/>
    </xf>
    <xf numFmtId="2" fontId="0" fillId="13" borderId="30" xfId="0" applyNumberFormat="1" applyFill="1" applyBorder="1" applyAlignment="1">
      <alignment horizontal="center"/>
    </xf>
    <xf numFmtId="0" fontId="0" fillId="13" borderId="11" xfId="0" applyFill="1" applyBorder="1" applyAlignment="1">
      <alignment/>
    </xf>
    <xf numFmtId="0" fontId="0" fillId="13" borderId="49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29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3" xfId="0" applyFill="1" applyBorder="1" applyAlignment="1">
      <alignment/>
    </xf>
    <xf numFmtId="0" fontId="2" fillId="13" borderId="50" xfId="0" applyFont="1" applyFill="1" applyBorder="1" applyAlignment="1">
      <alignment horizontal="right" vertical="center"/>
    </xf>
    <xf numFmtId="0" fontId="0" fillId="13" borderId="48" xfId="0" applyFill="1" applyBorder="1" applyAlignment="1">
      <alignment/>
    </xf>
    <xf numFmtId="0" fontId="0" fillId="13" borderId="14" xfId="0" applyFill="1" applyBorder="1" applyAlignment="1">
      <alignment horizontal="right"/>
    </xf>
    <xf numFmtId="0" fontId="0" fillId="13" borderId="13" xfId="0" applyFill="1" applyBorder="1" applyAlignment="1">
      <alignment horizontal="center"/>
    </xf>
    <xf numFmtId="0" fontId="0" fillId="13" borderId="23" xfId="0" applyFont="1" applyFill="1" applyBorder="1" applyAlignment="1">
      <alignment horizontal="center" vertical="center"/>
    </xf>
    <xf numFmtId="0" fontId="0" fillId="13" borderId="24" xfId="0" applyFont="1" applyFill="1" applyBorder="1" applyAlignment="1">
      <alignment horizontal="center" vertical="center"/>
    </xf>
    <xf numFmtId="0" fontId="0" fillId="13" borderId="22" xfId="0" applyFont="1" applyFill="1" applyBorder="1" applyAlignment="1">
      <alignment horizontal="center" vertical="center"/>
    </xf>
    <xf numFmtId="0" fontId="0" fillId="13" borderId="26" xfId="0" applyFont="1" applyFill="1" applyBorder="1" applyAlignment="1">
      <alignment horizontal="center" vertical="center"/>
    </xf>
    <xf numFmtId="0" fontId="0" fillId="37" borderId="5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/>
    </xf>
    <xf numFmtId="0" fontId="0" fillId="35" borderId="50" xfId="0" applyFill="1" applyBorder="1" applyAlignment="1">
      <alignment horizontal="right"/>
    </xf>
    <xf numFmtId="0" fontId="0" fillId="13" borderId="0" xfId="0" applyFill="1" applyAlignment="1">
      <alignment/>
    </xf>
    <xf numFmtId="0" fontId="2" fillId="13" borderId="52" xfId="0" applyFont="1" applyFill="1" applyBorder="1" applyAlignment="1">
      <alignment horizontal="right" vertical="center"/>
    </xf>
    <xf numFmtId="0" fontId="0" fillId="13" borderId="53" xfId="0" applyFill="1" applyBorder="1" applyAlignment="1">
      <alignment/>
    </xf>
    <xf numFmtId="2" fontId="0" fillId="13" borderId="15" xfId="0" applyNumberFormat="1" applyFill="1" applyBorder="1" applyAlignment="1">
      <alignment horizontal="center"/>
    </xf>
    <xf numFmtId="2" fontId="0" fillId="13" borderId="54" xfId="0" applyNumberFormat="1" applyFill="1" applyBorder="1" applyAlignment="1">
      <alignment horizontal="center"/>
    </xf>
    <xf numFmtId="2" fontId="0" fillId="13" borderId="55" xfId="0" applyNumberFormat="1" applyFill="1" applyBorder="1" applyAlignment="1">
      <alignment horizontal="center"/>
    </xf>
    <xf numFmtId="181" fontId="0" fillId="34" borderId="30" xfId="0" applyNumberFormat="1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1" fillId="42" borderId="4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" fontId="0" fillId="41" borderId="56" xfId="0" applyNumberFormat="1" applyFill="1" applyBorder="1" applyAlignment="1">
      <alignment horizontal="center"/>
    </xf>
    <xf numFmtId="0" fontId="0" fillId="12" borderId="29" xfId="0" applyFill="1" applyBorder="1" applyAlignment="1">
      <alignment horizontal="center" vertical="center"/>
    </xf>
    <xf numFmtId="1" fontId="0" fillId="41" borderId="56" xfId="0" applyNumberFormat="1" applyFill="1" applyBorder="1" applyAlignment="1">
      <alignment horizontal="center" vertical="center"/>
    </xf>
    <xf numFmtId="0" fontId="0" fillId="17" borderId="40" xfId="0" applyFill="1" applyBorder="1" applyAlignment="1">
      <alignment/>
    </xf>
    <xf numFmtId="0" fontId="0" fillId="17" borderId="42" xfId="0" applyFont="1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42" xfId="0" applyFill="1" applyBorder="1" applyAlignment="1">
      <alignment/>
    </xf>
    <xf numFmtId="0" fontId="0" fillId="17" borderId="43" xfId="0" applyFill="1" applyBorder="1" applyAlignment="1">
      <alignment/>
    </xf>
    <xf numFmtId="0" fontId="0" fillId="17" borderId="45" xfId="0" applyFill="1" applyBorder="1" applyAlignment="1">
      <alignment/>
    </xf>
    <xf numFmtId="2" fontId="0" fillId="41" borderId="56" xfId="0" applyNumberFormat="1" applyFill="1" applyBorder="1" applyAlignment="1">
      <alignment horizontal="center"/>
    </xf>
    <xf numFmtId="2" fontId="0" fillId="8" borderId="56" xfId="0" applyNumberFormat="1" applyFill="1" applyBorder="1" applyAlignment="1">
      <alignment horizontal="center"/>
    </xf>
    <xf numFmtId="0" fontId="0" fillId="35" borderId="21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17" borderId="39" xfId="0" applyFill="1" applyBorder="1" applyAlignment="1">
      <alignment/>
    </xf>
    <xf numFmtId="0" fontId="0" fillId="17" borderId="41" xfId="0" applyFill="1" applyBorder="1" applyAlignment="1">
      <alignment/>
    </xf>
    <xf numFmtId="0" fontId="1" fillId="17" borderId="0" xfId="0" applyFont="1" applyFill="1" applyBorder="1" applyAlignment="1">
      <alignment/>
    </xf>
    <xf numFmtId="0" fontId="0" fillId="17" borderId="44" xfId="0" applyFill="1" applyBorder="1" applyAlignment="1">
      <alignment/>
    </xf>
    <xf numFmtId="0" fontId="0" fillId="17" borderId="46" xfId="0" applyFill="1" applyBorder="1" applyAlignment="1">
      <alignment/>
    </xf>
    <xf numFmtId="0" fontId="0" fillId="17" borderId="0" xfId="0" applyFont="1" applyFill="1" applyBorder="1" applyAlignment="1">
      <alignment/>
    </xf>
    <xf numFmtId="1" fontId="0" fillId="8" borderId="56" xfId="0" applyNumberFormat="1" applyFill="1" applyBorder="1" applyAlignment="1">
      <alignment horizontal="center"/>
    </xf>
    <xf numFmtId="0" fontId="0" fillId="35" borderId="22" xfId="0" applyFill="1" applyBorder="1" applyAlignment="1">
      <alignment/>
    </xf>
    <xf numFmtId="0" fontId="0" fillId="35" borderId="25" xfId="0" applyFill="1" applyBorder="1" applyAlignment="1">
      <alignment/>
    </xf>
    <xf numFmtId="0" fontId="0" fillId="37" borderId="0" xfId="0" applyFill="1" applyBorder="1" applyAlignment="1">
      <alignment horizontal="right"/>
    </xf>
    <xf numFmtId="0" fontId="0" fillId="37" borderId="19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2" fontId="0" fillId="18" borderId="0" xfId="0" applyNumberFormat="1" applyFill="1" applyBorder="1" applyAlignment="1">
      <alignment/>
    </xf>
    <xf numFmtId="0" fontId="0" fillId="18" borderId="0" xfId="0" applyFill="1" applyBorder="1" applyAlignment="1">
      <alignment/>
    </xf>
    <xf numFmtId="2" fontId="0" fillId="18" borderId="22" xfId="0" applyNumberFormat="1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26" xfId="0" applyFill="1" applyBorder="1" applyAlignment="1">
      <alignment/>
    </xf>
    <xf numFmtId="0" fontId="0" fillId="18" borderId="27" xfId="0" applyFill="1" applyBorder="1" applyAlignment="1">
      <alignment/>
    </xf>
    <xf numFmtId="2" fontId="0" fillId="18" borderId="27" xfId="0" applyNumberFormat="1" applyFill="1" applyBorder="1" applyAlignment="1">
      <alignment/>
    </xf>
    <xf numFmtId="2" fontId="0" fillId="18" borderId="25" xfId="0" applyNumberFormat="1" applyFill="1" applyBorder="1" applyAlignment="1">
      <alignment/>
    </xf>
    <xf numFmtId="0" fontId="0" fillId="18" borderId="25" xfId="0" applyFill="1" applyBorder="1" applyAlignment="1">
      <alignment/>
    </xf>
    <xf numFmtId="2" fontId="0" fillId="18" borderId="28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8" borderId="19" xfId="0" applyFont="1" applyFill="1" applyBorder="1" applyAlignment="1">
      <alignment horizontal="center" vertical="center"/>
    </xf>
    <xf numFmtId="181" fontId="0" fillId="37" borderId="0" xfId="0" applyNumberFormat="1" applyFont="1" applyFill="1" applyBorder="1" applyAlignment="1">
      <alignment/>
    </xf>
    <xf numFmtId="0" fontId="0" fillId="13" borderId="37" xfId="0" applyFont="1" applyFill="1" applyBorder="1" applyAlignment="1">
      <alignment horizontal="right"/>
    </xf>
    <xf numFmtId="0" fontId="0" fillId="37" borderId="0" xfId="0" applyFont="1" applyFill="1" applyBorder="1" applyAlignment="1">
      <alignment/>
    </xf>
    <xf numFmtId="181" fontId="0" fillId="37" borderId="0" xfId="0" applyNumberFormat="1" applyFont="1" applyFill="1" applyBorder="1" applyAlignment="1">
      <alignment horizontal="right"/>
    </xf>
    <xf numFmtId="196" fontId="0" fillId="46" borderId="29" xfId="42" applyNumberFormat="1" applyFont="1" applyFill="1" applyBorder="1" applyAlignment="1">
      <alignment horizontal="center" vertical="center"/>
    </xf>
    <xf numFmtId="43" fontId="0" fillId="37" borderId="22" xfId="0" applyNumberFormat="1" applyFill="1" applyBorder="1" applyAlignment="1">
      <alignment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7" fillId="38" borderId="23" xfId="0" applyFont="1" applyFill="1" applyBorder="1" applyAlignment="1">
      <alignment horizontal="center" vertical="center"/>
    </xf>
    <xf numFmtId="0" fontId="0" fillId="38" borderId="0" xfId="0" applyFill="1" applyBorder="1" applyAlignment="1">
      <alignment horizontal="center"/>
    </xf>
    <xf numFmtId="0" fontId="7" fillId="37" borderId="23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45" borderId="47" xfId="0" applyFont="1" applyFill="1" applyBorder="1" applyAlignment="1">
      <alignment horizontal="center"/>
    </xf>
    <xf numFmtId="0" fontId="0" fillId="45" borderId="34" xfId="0" applyFill="1" applyBorder="1" applyAlignment="1">
      <alignment/>
    </xf>
    <xf numFmtId="0" fontId="0" fillId="37" borderId="27" xfId="0" applyFont="1" applyFill="1" applyBorder="1" applyAlignment="1">
      <alignment horizontal="center" textRotation="90"/>
    </xf>
    <xf numFmtId="0" fontId="0" fillId="0" borderId="27" xfId="0" applyBorder="1" applyAlignment="1">
      <alignment horizontal="center"/>
    </xf>
    <xf numFmtId="0" fontId="0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12" borderId="37" xfId="0" applyFont="1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2" fontId="0" fillId="37" borderId="0" xfId="0" applyNumberFormat="1" applyFill="1" applyBorder="1" applyAlignment="1">
      <alignment/>
    </xf>
    <xf numFmtId="180" fontId="28" fillId="34" borderId="35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95250</xdr:colOff>
      <xdr:row>20</xdr:row>
      <xdr:rowOff>47625</xdr:rowOff>
    </xdr:from>
    <xdr:ext cx="1666875" cy="400050"/>
    <xdr:sp macro="[0]!blup">
      <xdr:nvSpPr>
        <xdr:cNvPr id="1" name="Text Box 2"/>
        <xdr:cNvSpPr txBox="1">
          <a:spLocks noChangeArrowheads="1"/>
        </xdr:cNvSpPr>
      </xdr:nvSpPr>
      <xdr:spPr>
        <a:xfrm>
          <a:off x="4981575" y="3429000"/>
          <a:ext cx="1666875" cy="40005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us.vanderwerf@une.edu.au" TargetMode="External" /><Relationship Id="rId2" Type="http://schemas.openxmlformats.org/officeDocument/2006/relationships/hyperlink" Target="mailto:ilse.vangrevenhof@wur.n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25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5.7109375" style="0" bestFit="1" customWidth="1"/>
  </cols>
  <sheetData>
    <row r="1" spans="1:8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ht="15">
      <c r="A2" s="2"/>
      <c r="B2" s="6" t="s">
        <v>89</v>
      </c>
      <c r="C2" s="6" t="s">
        <v>90</v>
      </c>
      <c r="D2" s="6"/>
      <c r="E2" s="6"/>
      <c r="F2" s="6"/>
      <c r="G2" s="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7" ht="12.75">
      <c r="A3" s="2"/>
      <c r="B3" s="2"/>
      <c r="C3" s="2" t="s">
        <v>7</v>
      </c>
      <c r="D3" s="2"/>
      <c r="E3" s="2"/>
      <c r="F3" s="2"/>
      <c r="G3" s="2"/>
      <c r="H3" s="2" t="s">
        <v>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7" ht="12.75">
      <c r="A4" s="2"/>
      <c r="B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8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87" ht="12.75">
      <c r="A6" s="2"/>
      <c r="B6" s="2"/>
      <c r="C6" s="2" t="s">
        <v>9</v>
      </c>
      <c r="D6" s="2" t="s">
        <v>10</v>
      </c>
      <c r="E6" s="2"/>
      <c r="F6" s="2"/>
      <c r="G6" s="2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87" ht="12.75">
      <c r="A7" s="2"/>
      <c r="B7" s="2"/>
      <c r="C7" s="2"/>
      <c r="D7" s="2"/>
      <c r="E7" s="2"/>
      <c r="F7" s="2"/>
      <c r="G7" s="3" t="s">
        <v>11</v>
      </c>
      <c r="H7" s="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1:87" ht="12.75">
      <c r="A8" s="2"/>
      <c r="B8" s="2"/>
      <c r="C8" s="2"/>
      <c r="D8" s="2"/>
      <c r="E8" s="2"/>
      <c r="F8" s="2"/>
      <c r="G8" s="3" t="s">
        <v>12</v>
      </c>
      <c r="H8" s="3"/>
      <c r="I8" s="2"/>
      <c r="J8" s="2"/>
      <c r="K8" s="106" t="s">
        <v>13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ht="12.75">
      <c r="A9" s="2"/>
      <c r="B9" s="2"/>
      <c r="C9" s="2"/>
      <c r="D9" s="2"/>
      <c r="E9" s="2"/>
      <c r="F9" s="2"/>
      <c r="G9" s="3"/>
      <c r="H9" s="3"/>
      <c r="I9" s="2"/>
      <c r="J9" s="2"/>
      <c r="K9" s="106" t="s">
        <v>91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ht="12.75">
      <c r="A10" s="2"/>
      <c r="B10" s="2"/>
      <c r="C10" s="2"/>
      <c r="D10" s="2"/>
      <c r="E10" s="2"/>
      <c r="F10" s="2"/>
      <c r="G10" s="3"/>
      <c r="H10" s="3"/>
      <c r="I10" s="2"/>
      <c r="J10" s="2"/>
      <c r="K10" s="107" t="s">
        <v>14</v>
      </c>
      <c r="L10" s="108"/>
      <c r="M10" s="108"/>
      <c r="N10" s="108"/>
      <c r="O10" s="108"/>
      <c r="P10" s="108"/>
      <c r="Q10" s="109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2.75">
      <c r="A11" s="2"/>
      <c r="B11" s="2"/>
      <c r="C11" s="2"/>
      <c r="D11" s="2"/>
      <c r="E11" s="2"/>
      <c r="F11" s="2"/>
      <c r="G11" s="3"/>
      <c r="H11" s="3"/>
      <c r="I11" s="2"/>
      <c r="J11" s="2"/>
      <c r="K11" s="110" t="s">
        <v>15</v>
      </c>
      <c r="L11" s="3"/>
      <c r="M11" s="3"/>
      <c r="N11" s="3"/>
      <c r="O11" s="3"/>
      <c r="P11" s="3"/>
      <c r="Q11" s="11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2.75">
      <c r="A12" s="2"/>
      <c r="B12" s="2"/>
      <c r="C12" s="2"/>
      <c r="D12" s="2"/>
      <c r="E12" s="2"/>
      <c r="F12" s="2"/>
      <c r="G12" s="3"/>
      <c r="H12" s="3"/>
      <c r="I12" s="2"/>
      <c r="J12" s="2"/>
      <c r="K12" s="110" t="s">
        <v>16</v>
      </c>
      <c r="L12" s="3"/>
      <c r="M12" s="3"/>
      <c r="N12" s="3"/>
      <c r="O12" s="3"/>
      <c r="P12" s="3"/>
      <c r="Q12" s="11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2.75">
      <c r="A13" s="2"/>
      <c r="B13" s="2"/>
      <c r="C13" s="2"/>
      <c r="D13" s="2"/>
      <c r="E13" s="2"/>
      <c r="F13" s="2"/>
      <c r="G13" s="3"/>
      <c r="H13" s="3"/>
      <c r="I13" s="2"/>
      <c r="J13" s="2"/>
      <c r="K13" s="112" t="s">
        <v>17</v>
      </c>
      <c r="L13" s="113"/>
      <c r="M13" s="113"/>
      <c r="N13" s="113"/>
      <c r="O13" s="113"/>
      <c r="P13" s="113"/>
      <c r="Q13" s="1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12.75">
      <c r="A14" s="2"/>
      <c r="B14" s="2"/>
      <c r="C14" s="2"/>
      <c r="D14" s="2" t="s">
        <v>18</v>
      </c>
      <c r="E14" s="2"/>
      <c r="F14" s="2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ht="12.75">
      <c r="A15" s="2"/>
      <c r="B15" s="2"/>
      <c r="C15" s="2"/>
      <c r="D15" s="2" t="s">
        <v>19</v>
      </c>
      <c r="E15" s="2"/>
      <c r="F15" s="2"/>
      <c r="G15" s="5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12.75">
      <c r="A16" s="2"/>
      <c r="B16" s="2"/>
      <c r="C16" s="2"/>
      <c r="D16" s="106" t="s">
        <v>92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87" ht="12.75">
      <c r="A18" s="2"/>
      <c r="B18" s="2"/>
      <c r="C18" s="2" t="s">
        <v>20</v>
      </c>
      <c r="D18" s="2"/>
      <c r="E18" s="2" t="s">
        <v>21</v>
      </c>
      <c r="F18" s="2"/>
      <c r="G18" s="2" t="s">
        <v>22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ht="12.75">
      <c r="A19" s="2"/>
      <c r="B19" s="2"/>
      <c r="C19" s="2"/>
      <c r="D19" s="2"/>
      <c r="E19" s="2" t="s">
        <v>23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ht="12.75">
      <c r="A22" s="2"/>
      <c r="B22" s="2"/>
      <c r="C22" s="2" t="s">
        <v>24</v>
      </c>
      <c r="D22" s="2"/>
      <c r="E22" s="2" t="s">
        <v>25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ht="12.75">
      <c r="A23" s="2"/>
      <c r="B23" s="2"/>
      <c r="C23" s="2"/>
      <c r="D23" s="2"/>
      <c r="E23" s="2" t="s">
        <v>26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12.75">
      <c r="A26" s="2"/>
      <c r="B26" s="2"/>
      <c r="C26" s="2" t="s">
        <v>27</v>
      </c>
      <c r="D26" s="2"/>
      <c r="E26" s="106" t="s">
        <v>93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12.75">
      <c r="A27" s="2"/>
      <c r="B27" s="2"/>
      <c r="C27" s="2"/>
      <c r="D27" s="2"/>
      <c r="E27" s="2" t="s">
        <v>28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12.75">
      <c r="A28" s="2"/>
      <c r="B28" s="2"/>
      <c r="C28" s="2"/>
      <c r="D28" s="2"/>
      <c r="E28" s="2" t="s">
        <v>29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12.75">
      <c r="A29" s="2"/>
      <c r="B29" s="2"/>
      <c r="C29" s="2"/>
      <c r="D29" s="2"/>
      <c r="E29" s="7" t="s">
        <v>30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12.75">
      <c r="A30" s="2"/>
      <c r="B30" s="2"/>
      <c r="C30" s="2"/>
      <c r="D30" s="2"/>
      <c r="E30" s="2" t="s">
        <v>31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12.75">
      <c r="A31" s="2"/>
      <c r="B31" s="2"/>
      <c r="C31" s="2"/>
      <c r="D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12.75">
      <c r="A32" s="2"/>
      <c r="B32" s="2"/>
      <c r="C32" s="106" t="s">
        <v>94</v>
      </c>
      <c r="D32" s="2"/>
      <c r="E32" s="82" t="s">
        <v>95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12.75">
      <c r="A33" s="2"/>
      <c r="B33" s="2"/>
      <c r="C33" s="106"/>
      <c r="D33" s="2"/>
      <c r="E33" s="82" t="s">
        <v>96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12.75">
      <c r="A34" s="2"/>
      <c r="B34" s="2"/>
      <c r="C34" s="106"/>
      <c r="D34" s="2"/>
      <c r="E34" s="115" t="s">
        <v>97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</row>
    <row r="35" spans="1:87" ht="12.75">
      <c r="A35" s="2"/>
      <c r="B35" s="2"/>
      <c r="C35" s="2"/>
      <c r="D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</row>
    <row r="36" spans="1:87" ht="12.75">
      <c r="A36" s="2"/>
      <c r="B36" s="2"/>
      <c r="C36" s="2"/>
      <c r="D36" s="2"/>
      <c r="E36" s="2" t="s">
        <v>32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</row>
    <row r="37" spans="1:87" ht="12.75">
      <c r="A37" s="2"/>
      <c r="B37" s="2"/>
      <c r="C37" s="2"/>
      <c r="D37" s="2"/>
      <c r="E37" s="2" t="s">
        <v>33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</row>
    <row r="38" spans="1:8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</row>
    <row r="39" spans="1:8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</row>
    <row r="40" spans="1:8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</row>
    <row r="41" spans="1:8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</row>
    <row r="42" spans="1:8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</row>
    <row r="43" spans="1:8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</row>
    <row r="44" spans="1:8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</row>
    <row r="45" spans="1:8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</row>
    <row r="46" spans="1:8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</row>
    <row r="47" spans="1:8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</row>
    <row r="48" spans="1:8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  <row r="54" spans="1:8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</row>
    <row r="55" spans="1:8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</row>
    <row r="56" spans="1:8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</row>
    <row r="57" spans="1:8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</row>
    <row r="58" spans="1:8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</row>
    <row r="59" spans="1:8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</row>
    <row r="60" spans="1:8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</row>
    <row r="61" spans="1:8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</row>
    <row r="62" spans="1:8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</row>
    <row r="63" spans="1:8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</row>
    <row r="64" spans="1:8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</row>
    <row r="65" spans="1:8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</row>
    <row r="66" spans="1:8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</row>
    <row r="67" spans="1:8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</row>
    <row r="68" spans="1:8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</row>
    <row r="69" spans="1:8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</row>
    <row r="70" spans="1:8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</row>
    <row r="71" spans="1:8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</row>
    <row r="72" spans="1:8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</row>
    <row r="73" spans="1:8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</row>
    <row r="74" spans="1:8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</row>
    <row r="75" spans="1:8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</row>
    <row r="76" spans="1:8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</row>
    <row r="77" spans="1:8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</row>
    <row r="78" spans="1:8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</row>
    <row r="79" spans="1:8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</row>
    <row r="80" spans="1:8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</row>
    <row r="81" spans="1:8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</row>
    <row r="82" spans="1:8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</row>
    <row r="83" spans="1:8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</row>
    <row r="84" spans="1:8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</row>
    <row r="85" spans="1:8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</row>
    <row r="86" spans="1:8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</row>
    <row r="87" spans="1:8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</row>
    <row r="88" spans="1:8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</row>
    <row r="89" spans="1:8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</row>
    <row r="90" spans="1:8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</row>
    <row r="91" spans="1:8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</row>
    <row r="92" spans="1:8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</row>
    <row r="93" spans="1:8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</row>
    <row r="94" spans="1:8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</row>
    <row r="95" spans="1:8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</row>
    <row r="96" spans="1:8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</row>
    <row r="97" spans="1:8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</row>
    <row r="98" spans="1:8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</row>
    <row r="99" spans="1:8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</row>
    <row r="100" spans="1:8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</row>
    <row r="101" spans="1:8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</row>
    <row r="102" spans="1:8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:8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</row>
    <row r="104" spans="1:8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</row>
    <row r="105" spans="1:8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</row>
    <row r="106" spans="1:8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</row>
    <row r="107" spans="1:8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</row>
    <row r="108" spans="1:8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</row>
    <row r="109" spans="1:8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</row>
    <row r="110" spans="1:8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</row>
    <row r="111" spans="1:8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</row>
    <row r="112" spans="1:8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</row>
    <row r="113" spans="1:8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</row>
    <row r="114" spans="1:8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</row>
    <row r="115" spans="1:8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</row>
    <row r="116" spans="1:8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</row>
    <row r="117" spans="1:8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</row>
    <row r="118" spans="1:8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</row>
    <row r="119" spans="1:8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</row>
    <row r="120" spans="1:8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</row>
    <row r="121" spans="1:8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</row>
    <row r="122" spans="1:8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</row>
    <row r="123" spans="1:8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:8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</row>
    <row r="125" spans="1:8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</row>
    <row r="126" spans="1:8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</row>
    <row r="127" spans="1:8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</row>
    <row r="128" spans="1:8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</row>
    <row r="129" spans="1:8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</row>
    <row r="130" spans="1:8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</row>
    <row r="131" spans="1:8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</row>
    <row r="132" spans="1:8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</row>
    <row r="133" spans="1:8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</row>
    <row r="134" spans="1:8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</row>
    <row r="135" spans="1:8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</row>
    <row r="136" spans="1:8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</row>
    <row r="137" spans="1:8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</row>
    <row r="138" spans="1:8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</row>
    <row r="139" spans="1:8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</row>
    <row r="140" spans="1:8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</row>
    <row r="141" spans="1:8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</row>
    <row r="142" spans="1:8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</row>
    <row r="143" spans="1:8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</row>
    <row r="144" spans="1:8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</row>
    <row r="145" spans="1:8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</row>
    <row r="146" spans="1:8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</row>
    <row r="147" spans="1:8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</row>
    <row r="148" spans="1:8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</row>
    <row r="149" spans="1:8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</row>
    <row r="150" spans="1:8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</row>
    <row r="151" spans="1:8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</row>
    <row r="152" spans="1:8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</row>
    <row r="153" spans="1:8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</row>
    <row r="154" spans="1:8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</row>
    <row r="155" spans="1:8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</row>
    <row r="156" spans="1:8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</row>
    <row r="157" spans="1:8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</row>
    <row r="158" spans="1:8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</row>
    <row r="159" spans="1:8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</row>
    <row r="160" spans="1:8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</row>
    <row r="161" spans="1:8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</row>
    <row r="162" spans="1:8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</row>
    <row r="163" spans="1:8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</row>
    <row r="164" spans="1:8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</row>
    <row r="165" spans="1:8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</row>
    <row r="166" spans="1:8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</row>
    <row r="167" spans="1:8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</row>
    <row r="168" spans="1:8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</row>
    <row r="169" spans="1:8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</row>
    <row r="170" spans="1:8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</row>
    <row r="171" spans="1:8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</row>
    <row r="172" spans="1:8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</row>
    <row r="173" spans="1:8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</row>
    <row r="174" spans="1:8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</row>
    <row r="175" spans="1:8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</row>
    <row r="176" spans="1:8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</row>
    <row r="177" spans="1:8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</row>
    <row r="178" spans="1:8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</row>
    <row r="179" spans="1:8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</row>
    <row r="180" spans="1:8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</row>
    <row r="181" spans="1:8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</row>
    <row r="182" spans="1:8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</row>
    <row r="183" spans="1:8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</row>
    <row r="184" spans="1:8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</row>
    <row r="185" spans="1:8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</row>
    <row r="186" spans="1:8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</row>
    <row r="187" spans="1:8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</row>
    <row r="188" spans="1:8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</row>
    <row r="189" spans="1:8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</row>
    <row r="190" spans="1:8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</row>
    <row r="191" spans="1:8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</row>
    <row r="192" spans="1:8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</row>
    <row r="193" spans="1:8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</row>
    <row r="194" spans="1:8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</row>
    <row r="195" spans="1:8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</row>
    <row r="196" spans="1:8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</row>
    <row r="197" spans="1:8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</row>
    <row r="198" spans="1:8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</row>
    <row r="199" spans="1:8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</row>
    <row r="200" spans="1:8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</row>
    <row r="201" spans="1:8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</row>
    <row r="202" spans="1:8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</row>
    <row r="203" spans="1:8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</row>
    <row r="204" spans="1:8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</row>
    <row r="205" spans="1:8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</row>
    <row r="206" spans="1:8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</row>
    <row r="207" spans="1:8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</row>
    <row r="208" spans="1:8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</row>
    <row r="209" spans="1:8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</row>
    <row r="210" spans="1:8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</row>
    <row r="211" spans="1:8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</row>
    <row r="212" spans="1:8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</row>
    <row r="213" spans="1:8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</row>
    <row r="214" spans="1:8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</row>
    <row r="215" spans="1:8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</row>
    <row r="216" spans="1:8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</row>
    <row r="217" spans="1:8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</row>
    <row r="218" spans="1:8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</row>
    <row r="219" spans="1:8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</row>
    <row r="220" spans="1:8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</row>
    <row r="221" spans="1:8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</row>
    <row r="222" spans="1:8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</row>
    <row r="223" spans="1:8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</row>
    <row r="224" spans="1:8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</row>
    <row r="225" spans="1:8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</row>
    <row r="226" spans="1:8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</row>
    <row r="227" spans="1:8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</row>
    <row r="228" spans="1:8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</row>
    <row r="229" spans="1:8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</row>
    <row r="230" spans="1:8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</row>
    <row r="231" spans="1:8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</row>
    <row r="232" spans="1:8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</row>
    <row r="233" spans="1:8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</row>
    <row r="234" spans="1:8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</row>
    <row r="235" spans="1:8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</row>
    <row r="236" spans="1:8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</row>
    <row r="237" spans="1:8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</row>
    <row r="238" spans="1:8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</row>
    <row r="239" spans="1:8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</row>
    <row r="240" spans="1:8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</row>
    <row r="241" spans="1:8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</row>
    <row r="242" spans="1:8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</row>
    <row r="243" spans="1:8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</row>
    <row r="244" spans="1:8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</row>
    <row r="245" spans="1:8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</row>
    <row r="246" spans="1:8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</row>
    <row r="247" spans="1:8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</row>
    <row r="248" spans="1:8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</row>
    <row r="249" spans="1:8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</row>
    <row r="250" spans="1:8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</row>
    <row r="251" spans="1:8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</row>
    <row r="252" spans="1:8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</row>
  </sheetData>
  <sheetProtection/>
  <hyperlinks>
    <hyperlink ref="E29" r:id="rId1" display="julius.vanderwerf@une.edu.au"/>
    <hyperlink ref="E34" r:id="rId2" display="ilse.vangrevenhof@wur.n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F73"/>
  <sheetViews>
    <sheetView tabSelected="1" zoomScalePageLayoutView="0" workbookViewId="0" topLeftCell="A4">
      <pane ySplit="14460" topLeftCell="A40" activePane="topLeft" state="split"/>
      <selection pane="topLeft" activeCell="M15" sqref="M15"/>
      <selection pane="bottomLeft" activeCell="A29" sqref="A29"/>
    </sheetView>
  </sheetViews>
  <sheetFormatPr defaultColWidth="9.140625" defaultRowHeight="12.75"/>
  <cols>
    <col min="1" max="1" width="9.00390625" style="0" customWidth="1"/>
    <col min="2" max="2" width="10.140625" style="0" customWidth="1"/>
    <col min="3" max="3" width="31.140625" style="0" customWidth="1"/>
    <col min="4" max="4" width="9.8515625" style="0" bestFit="1" customWidth="1"/>
    <col min="5" max="5" width="7.421875" style="9" customWidth="1"/>
    <col min="6" max="6" width="5.7109375" style="0" customWidth="1"/>
    <col min="7" max="7" width="14.8515625" style="0" bestFit="1" customWidth="1"/>
    <col min="8" max="8" width="13.7109375" style="0" bestFit="1" customWidth="1"/>
    <col min="9" max="9" width="9.421875" style="0" bestFit="1" customWidth="1"/>
    <col min="10" max="10" width="4.7109375" style="0" customWidth="1"/>
    <col min="11" max="11" width="31.57421875" style="0" bestFit="1" customWidth="1"/>
    <col min="12" max="12" width="9.8515625" style="0" bestFit="1" customWidth="1"/>
    <col min="13" max="13" width="8.140625" style="0" customWidth="1"/>
    <col min="14" max="14" width="9.28125" style="0" customWidth="1"/>
    <col min="18" max="32" width="9.421875" style="0" bestFit="1" customWidth="1"/>
  </cols>
  <sheetData>
    <row r="1" s="9" customFormat="1" ht="13.5" thickBot="1">
      <c r="H1" s="146"/>
    </row>
    <row r="2" spans="1:18" ht="21" customHeight="1">
      <c r="A2" s="25"/>
      <c r="B2" s="26"/>
      <c r="C2" s="147" t="s">
        <v>48</v>
      </c>
      <c r="D2" s="148" t="s">
        <v>5</v>
      </c>
      <c r="E2" s="26"/>
      <c r="F2" s="26"/>
      <c r="G2" s="26"/>
      <c r="H2" s="200"/>
      <c r="I2" s="26"/>
      <c r="J2" s="26"/>
      <c r="K2" s="147" t="s">
        <v>49</v>
      </c>
      <c r="L2" s="148"/>
      <c r="M2" s="38"/>
      <c r="N2" s="9"/>
      <c r="O2" s="9"/>
      <c r="P2" s="9"/>
      <c r="Q2" s="2"/>
      <c r="R2" s="2"/>
    </row>
    <row r="3" spans="1:18" ht="12.75">
      <c r="A3" s="27"/>
      <c r="B3" s="28"/>
      <c r="C3" s="207" t="s">
        <v>47</v>
      </c>
      <c r="D3" s="208"/>
      <c r="E3" s="33"/>
      <c r="F3" s="33"/>
      <c r="G3" s="28"/>
      <c r="H3" s="28"/>
      <c r="I3" s="28"/>
      <c r="J3" s="28"/>
      <c r="K3" s="207" t="s">
        <v>47</v>
      </c>
      <c r="L3" s="208"/>
      <c r="M3" s="39"/>
      <c r="N3" s="9"/>
      <c r="O3" s="9"/>
      <c r="P3" s="9"/>
      <c r="Q3" s="2"/>
      <c r="R3" s="2"/>
    </row>
    <row r="4" spans="1:18" ht="12.75">
      <c r="A4" s="29"/>
      <c r="B4" s="30"/>
      <c r="C4" s="137"/>
      <c r="D4" s="138"/>
      <c r="E4" s="30"/>
      <c r="F4" s="30"/>
      <c r="G4" s="28"/>
      <c r="H4" s="28"/>
      <c r="I4" s="28"/>
      <c r="J4" s="28"/>
      <c r="K4" s="137"/>
      <c r="L4" s="138"/>
      <c r="M4" s="39"/>
      <c r="N4" s="9"/>
      <c r="O4" s="9"/>
      <c r="P4" s="9"/>
      <c r="Q4" s="2"/>
      <c r="R4" s="2"/>
    </row>
    <row r="5" spans="1:32" ht="12.75">
      <c r="A5" s="29"/>
      <c r="B5" s="30"/>
      <c r="C5" s="124" t="s">
        <v>1</v>
      </c>
      <c r="D5" s="125"/>
      <c r="E5" s="30"/>
      <c r="F5" s="30"/>
      <c r="G5" s="28"/>
      <c r="H5" s="28"/>
      <c r="I5" s="28"/>
      <c r="J5" s="28"/>
      <c r="K5" s="124" t="s">
        <v>1</v>
      </c>
      <c r="L5" s="125"/>
      <c r="M5" s="39"/>
      <c r="N5" s="9"/>
      <c r="O5" s="9"/>
      <c r="P5" s="9"/>
      <c r="Q5" s="2"/>
      <c r="R5" s="2"/>
      <c r="AC5" t="s">
        <v>74</v>
      </c>
      <c r="AD5" t="s">
        <v>74</v>
      </c>
      <c r="AE5" t="s">
        <v>74</v>
      </c>
      <c r="AF5" t="s">
        <v>74</v>
      </c>
    </row>
    <row r="6" spans="1:32" ht="12.75">
      <c r="A6" s="31"/>
      <c r="B6" s="30"/>
      <c r="C6" s="14" t="s">
        <v>34</v>
      </c>
      <c r="D6" s="15">
        <v>1</v>
      </c>
      <c r="E6" s="30"/>
      <c r="F6" s="30"/>
      <c r="G6" s="34"/>
      <c r="H6" s="28"/>
      <c r="I6" s="28"/>
      <c r="J6" s="28"/>
      <c r="K6" s="14" t="s">
        <v>34</v>
      </c>
      <c r="L6" s="15">
        <v>1</v>
      </c>
      <c r="M6" s="39"/>
      <c r="N6" s="9"/>
      <c r="O6" s="9"/>
      <c r="P6" s="9"/>
      <c r="Q6" s="2"/>
      <c r="R6" s="2"/>
      <c r="AC6" t="s">
        <v>74</v>
      </c>
      <c r="AD6" t="s">
        <v>74</v>
      </c>
      <c r="AE6" t="s">
        <v>74</v>
      </c>
      <c r="AF6" t="s">
        <v>74</v>
      </c>
    </row>
    <row r="7" spans="1:32" ht="12.75">
      <c r="A7" s="31"/>
      <c r="B7" s="30"/>
      <c r="C7" s="14" t="s">
        <v>35</v>
      </c>
      <c r="D7" s="15">
        <v>0.25</v>
      </c>
      <c r="E7" s="30"/>
      <c r="F7" s="30"/>
      <c r="G7" s="195"/>
      <c r="H7" s="28"/>
      <c r="I7" s="28"/>
      <c r="J7" s="28"/>
      <c r="K7" s="14" t="s">
        <v>35</v>
      </c>
      <c r="L7" s="15">
        <v>0.25</v>
      </c>
      <c r="M7" s="39"/>
      <c r="N7" s="9"/>
      <c r="O7" s="9"/>
      <c r="P7" s="9"/>
      <c r="Q7" s="2"/>
      <c r="R7" s="2"/>
      <c r="AA7" t="s">
        <v>74</v>
      </c>
      <c r="AB7" t="s">
        <v>74</v>
      </c>
      <c r="AC7" t="s">
        <v>74</v>
      </c>
      <c r="AD7" t="s">
        <v>74</v>
      </c>
      <c r="AE7" t="s">
        <v>74</v>
      </c>
      <c r="AF7" t="s">
        <v>74</v>
      </c>
    </row>
    <row r="8" spans="1:32" ht="12.75">
      <c r="A8" s="31"/>
      <c r="B8" s="30"/>
      <c r="C8" s="14" t="s">
        <v>36</v>
      </c>
      <c r="D8" s="15">
        <v>0.25</v>
      </c>
      <c r="E8" s="30"/>
      <c r="F8" s="30"/>
      <c r="G8" s="34"/>
      <c r="H8" s="28"/>
      <c r="I8" s="28"/>
      <c r="J8" s="28"/>
      <c r="K8" s="14" t="s">
        <v>36</v>
      </c>
      <c r="L8" s="15">
        <v>0.25</v>
      </c>
      <c r="M8" s="39"/>
      <c r="N8" s="9"/>
      <c r="O8" s="9"/>
      <c r="P8" s="9"/>
      <c r="Q8" s="2"/>
      <c r="R8" s="2"/>
      <c r="AA8" t="s">
        <v>74</v>
      </c>
      <c r="AB8" t="s">
        <v>74</v>
      </c>
      <c r="AC8" t="s">
        <v>74</v>
      </c>
      <c r="AD8" t="s">
        <v>74</v>
      </c>
      <c r="AE8" t="s">
        <v>74</v>
      </c>
      <c r="AF8" t="s">
        <v>74</v>
      </c>
    </row>
    <row r="9" spans="1:32" ht="12.75">
      <c r="A9" s="31"/>
      <c r="B9" s="30"/>
      <c r="C9" s="16" t="s">
        <v>37</v>
      </c>
      <c r="D9" s="15">
        <v>0.15</v>
      </c>
      <c r="E9" s="30"/>
      <c r="F9" s="30"/>
      <c r="G9" s="28"/>
      <c r="H9" s="209"/>
      <c r="I9" s="210"/>
      <c r="J9" s="28"/>
      <c r="K9" s="16" t="s">
        <v>37</v>
      </c>
      <c r="L9" s="15">
        <v>0.15</v>
      </c>
      <c r="M9" s="39"/>
      <c r="N9" s="9"/>
      <c r="O9" s="9"/>
      <c r="P9" s="9"/>
      <c r="Q9" s="2"/>
      <c r="R9" s="2"/>
      <c r="AA9" t="s">
        <v>74</v>
      </c>
      <c r="AB9" t="s">
        <v>74</v>
      </c>
      <c r="AC9" t="s">
        <v>74</v>
      </c>
      <c r="AD9" t="s">
        <v>74</v>
      </c>
      <c r="AE9" t="s">
        <v>74</v>
      </c>
      <c r="AF9" t="s">
        <v>74</v>
      </c>
    </row>
    <row r="10" spans="1:32" ht="14.25" customHeight="1" thickBot="1">
      <c r="A10" s="31"/>
      <c r="B10" s="30"/>
      <c r="C10" s="16" t="s">
        <v>38</v>
      </c>
      <c r="D10" s="15">
        <v>0</v>
      </c>
      <c r="E10" s="30"/>
      <c r="F10" s="213"/>
      <c r="G10" s="78" t="s">
        <v>2</v>
      </c>
      <c r="H10" s="141" t="s">
        <v>51</v>
      </c>
      <c r="I10" s="142" t="s">
        <v>52</v>
      </c>
      <c r="J10" s="28"/>
      <c r="K10" s="16" t="s">
        <v>38</v>
      </c>
      <c r="L10" s="15">
        <v>1</v>
      </c>
      <c r="M10" s="39"/>
      <c r="N10" s="9"/>
      <c r="O10" s="9"/>
      <c r="P10" s="9"/>
      <c r="Q10" s="2"/>
      <c r="R10" s="2"/>
      <c r="AA10" t="s">
        <v>74</v>
      </c>
      <c r="AB10" t="s">
        <v>74</v>
      </c>
      <c r="AC10" t="s">
        <v>74</v>
      </c>
      <c r="AD10" t="s">
        <v>74</v>
      </c>
      <c r="AE10" t="s">
        <v>74</v>
      </c>
      <c r="AF10" t="s">
        <v>74</v>
      </c>
    </row>
    <row r="11" spans="1:18" ht="13.5" customHeight="1">
      <c r="A11" s="205" t="s">
        <v>50</v>
      </c>
      <c r="B11" s="206"/>
      <c r="C11" s="16" t="s">
        <v>77</v>
      </c>
      <c r="D11" s="84">
        <v>3000</v>
      </c>
      <c r="E11" s="30"/>
      <c r="F11" s="214"/>
      <c r="G11" s="139" t="s">
        <v>51</v>
      </c>
      <c r="H11" s="13">
        <v>1</v>
      </c>
      <c r="I11" s="143"/>
      <c r="J11" s="28"/>
      <c r="K11" s="16" t="s">
        <v>77</v>
      </c>
      <c r="L11" s="84">
        <v>6000</v>
      </c>
      <c r="M11" s="39"/>
      <c r="N11" s="9"/>
      <c r="O11" s="9"/>
      <c r="P11" s="9"/>
      <c r="Q11" s="2"/>
      <c r="R11" s="2"/>
    </row>
    <row r="12" spans="1:18" ht="12.75" customHeight="1">
      <c r="A12" s="29"/>
      <c r="B12" s="30"/>
      <c r="C12" s="83" t="s">
        <v>76</v>
      </c>
      <c r="D12" s="152">
        <v>0.0992063492063492</v>
      </c>
      <c r="E12" s="30"/>
      <c r="F12" s="214"/>
      <c r="G12" s="140" t="s">
        <v>52</v>
      </c>
      <c r="H12" s="194">
        <v>0.7</v>
      </c>
      <c r="I12" s="56">
        <v>1</v>
      </c>
      <c r="J12" s="28"/>
      <c r="K12" s="83" t="s">
        <v>76</v>
      </c>
      <c r="L12" s="152">
        <v>0.0992063492063492</v>
      </c>
      <c r="M12" s="193"/>
      <c r="N12" s="9"/>
      <c r="O12" s="9"/>
      <c r="P12" s="9"/>
      <c r="Q12" s="2"/>
      <c r="R12" s="2"/>
    </row>
    <row r="13" spans="1:18" ht="12.75">
      <c r="A13" s="29"/>
      <c r="B13" s="30"/>
      <c r="C13" s="124" t="s">
        <v>39</v>
      </c>
      <c r="D13" s="126" t="s">
        <v>40</v>
      </c>
      <c r="E13" s="35"/>
      <c r="F13" s="35"/>
      <c r="G13" s="36"/>
      <c r="H13" s="28"/>
      <c r="I13" s="28"/>
      <c r="J13" s="28"/>
      <c r="K13" s="124" t="s">
        <v>39</v>
      </c>
      <c r="L13" s="126" t="s">
        <v>40</v>
      </c>
      <c r="M13" s="39"/>
      <c r="N13" s="9"/>
      <c r="O13" s="9"/>
      <c r="P13" s="9"/>
      <c r="Q13" s="2"/>
      <c r="R13" s="2"/>
    </row>
    <row r="14" spans="1:18" ht="12.75">
      <c r="A14" s="29"/>
      <c r="B14" s="30"/>
      <c r="C14" s="17" t="s">
        <v>41</v>
      </c>
      <c r="D14" s="18">
        <v>1</v>
      </c>
      <c r="E14" s="30"/>
      <c r="F14" s="30"/>
      <c r="G14" s="196" t="s">
        <v>109</v>
      </c>
      <c r="H14" s="56">
        <v>100</v>
      </c>
      <c r="I14" s="28"/>
      <c r="J14" s="28"/>
      <c r="K14" s="180"/>
      <c r="L14" s="144"/>
      <c r="M14" s="39"/>
      <c r="N14" s="9"/>
      <c r="O14" s="9"/>
      <c r="P14" s="9"/>
      <c r="Q14" s="2"/>
      <c r="R14" s="2"/>
    </row>
    <row r="15" spans="1:18" ht="12.75">
      <c r="A15" s="29"/>
      <c r="B15" s="30"/>
      <c r="C15" s="17" t="s">
        <v>42</v>
      </c>
      <c r="D15" s="19">
        <v>1</v>
      </c>
      <c r="E15" s="30"/>
      <c r="F15" s="30"/>
      <c r="G15" s="197" t="s">
        <v>112</v>
      </c>
      <c r="H15" s="28">
        <v>6000</v>
      </c>
      <c r="I15" s="28"/>
      <c r="J15" s="28"/>
      <c r="K15" s="180"/>
      <c r="L15" s="123"/>
      <c r="M15" s="39"/>
      <c r="N15" s="9"/>
      <c r="O15" s="9"/>
      <c r="P15" s="9"/>
      <c r="Q15" s="2"/>
      <c r="R15" s="2"/>
    </row>
    <row r="16" spans="1:18" ht="12.75">
      <c r="A16" s="29"/>
      <c r="B16" s="30"/>
      <c r="C16" s="17" t="s">
        <v>43</v>
      </c>
      <c r="D16" s="19">
        <v>1</v>
      </c>
      <c r="E16" s="30"/>
      <c r="F16" s="30"/>
      <c r="G16" s="198" t="s">
        <v>110</v>
      </c>
      <c r="H16" s="199">
        <v>50000</v>
      </c>
      <c r="I16" s="28"/>
      <c r="J16" s="28"/>
      <c r="K16" s="180"/>
      <c r="L16" s="123"/>
      <c r="M16" s="39"/>
      <c r="N16" s="9"/>
      <c r="O16" s="9"/>
      <c r="P16" s="9"/>
      <c r="Q16" s="2"/>
      <c r="R16" s="2"/>
    </row>
    <row r="17" spans="1:18" ht="12.75">
      <c r="A17" s="29"/>
      <c r="B17" s="30"/>
      <c r="C17" s="17" t="s">
        <v>44</v>
      </c>
      <c r="D17" s="19">
        <v>3</v>
      </c>
      <c r="E17" s="30"/>
      <c r="F17" s="30"/>
      <c r="G17" s="180" t="s">
        <v>111</v>
      </c>
      <c r="H17" s="220">
        <v>0.8928571428571429</v>
      </c>
      <c r="I17" s="28"/>
      <c r="J17" s="28"/>
      <c r="K17" s="180"/>
      <c r="L17" s="123"/>
      <c r="M17" s="39"/>
      <c r="N17" s="9"/>
      <c r="O17" s="9"/>
      <c r="P17" s="9"/>
      <c r="Q17" s="2"/>
      <c r="R17" s="2"/>
    </row>
    <row r="18" spans="1:18" ht="12.75">
      <c r="A18" s="29"/>
      <c r="B18" s="30"/>
      <c r="C18" s="17" t="s">
        <v>45</v>
      </c>
      <c r="D18" s="19">
        <v>40</v>
      </c>
      <c r="E18" s="30"/>
      <c r="F18" s="30"/>
      <c r="G18" s="28"/>
      <c r="H18" s="28"/>
      <c r="I18" s="28"/>
      <c r="J18" s="28"/>
      <c r="K18" s="145" t="s">
        <v>45</v>
      </c>
      <c r="L18" s="18">
        <v>40</v>
      </c>
      <c r="M18" s="39"/>
      <c r="N18" s="9"/>
      <c r="O18" s="9"/>
      <c r="P18" s="9"/>
      <c r="Q18" s="2"/>
      <c r="R18" s="2"/>
    </row>
    <row r="19" spans="1:18" ht="12.75">
      <c r="A19" s="29"/>
      <c r="B19" s="62"/>
      <c r="C19" s="16" t="s">
        <v>46</v>
      </c>
      <c r="D19" s="69">
        <v>0</v>
      </c>
      <c r="E19" s="64"/>
      <c r="F19" s="65"/>
      <c r="G19" s="28"/>
      <c r="H19" s="28"/>
      <c r="I19" s="28"/>
      <c r="J19" s="66"/>
      <c r="K19" s="16" t="s">
        <v>46</v>
      </c>
      <c r="L19" s="69">
        <v>0</v>
      </c>
      <c r="M19" s="68"/>
      <c r="N19" s="9"/>
      <c r="O19" s="9"/>
      <c r="P19" s="9"/>
      <c r="Q19" s="2"/>
      <c r="R19" s="2"/>
    </row>
    <row r="20" spans="1:18" ht="12.75" customHeight="1">
      <c r="A20" s="32"/>
      <c r="B20" s="63"/>
      <c r="C20" s="22" t="s">
        <v>75</v>
      </c>
      <c r="D20" s="77">
        <v>1</v>
      </c>
      <c r="E20" s="67"/>
      <c r="F20" s="37"/>
      <c r="G20" s="37"/>
      <c r="H20" s="37"/>
      <c r="I20" s="37"/>
      <c r="J20" s="63"/>
      <c r="K20" s="181" t="s">
        <v>107</v>
      </c>
      <c r="L20" s="153">
        <f>D20</f>
        <v>1</v>
      </c>
      <c r="M20" s="39"/>
      <c r="N20" s="9"/>
      <c r="O20" s="9"/>
      <c r="P20" s="9"/>
      <c r="Q20" s="2"/>
      <c r="R20" s="2"/>
    </row>
    <row r="21" spans="1:18" ht="38.25" customHeight="1">
      <c r="A21" s="2"/>
      <c r="B21" s="2"/>
      <c r="C21" s="133"/>
      <c r="D21" s="134"/>
      <c r="E21" s="8"/>
      <c r="F21" s="8"/>
      <c r="G21" s="8"/>
      <c r="H21" s="9"/>
      <c r="I21" s="9"/>
      <c r="J21" s="9"/>
      <c r="K21" s="133"/>
      <c r="L21" s="134"/>
      <c r="M21" s="9"/>
      <c r="N21" s="9"/>
      <c r="O21" s="9"/>
      <c r="P21" s="9"/>
      <c r="Q21" s="2"/>
      <c r="R21" s="2"/>
    </row>
    <row r="22" spans="1:18" ht="21.75" customHeight="1">
      <c r="A22" s="40"/>
      <c r="B22" s="41"/>
      <c r="C22" s="135" t="s">
        <v>48</v>
      </c>
      <c r="D22" s="136"/>
      <c r="E22" s="41"/>
      <c r="F22" s="41"/>
      <c r="G22" s="41"/>
      <c r="H22" s="41"/>
      <c r="I22" s="41"/>
      <c r="J22" s="41"/>
      <c r="K22" s="135" t="s">
        <v>49</v>
      </c>
      <c r="L22" s="136"/>
      <c r="M22" s="54"/>
      <c r="N22" s="9"/>
      <c r="O22" s="9"/>
      <c r="P22" s="9"/>
      <c r="Q22" s="2"/>
      <c r="R22" s="2"/>
    </row>
    <row r="23" spans="1:18" ht="12.75">
      <c r="A23" s="42"/>
      <c r="B23" s="43"/>
      <c r="C23" s="211" t="s">
        <v>3</v>
      </c>
      <c r="D23" s="212"/>
      <c r="E23" s="49"/>
      <c r="F23" s="49"/>
      <c r="G23" s="43"/>
      <c r="H23" s="43"/>
      <c r="I23" s="43"/>
      <c r="J23" s="43"/>
      <c r="K23" s="211" t="s">
        <v>3</v>
      </c>
      <c r="L23" s="212"/>
      <c r="M23" s="52"/>
      <c r="N23" s="9"/>
      <c r="O23" s="9"/>
      <c r="P23" s="9"/>
      <c r="Q23" s="2"/>
      <c r="R23" s="2"/>
    </row>
    <row r="24" spans="1:18" ht="12.75">
      <c r="A24" s="44"/>
      <c r="B24" s="45"/>
      <c r="C24" s="20" t="s">
        <v>55</v>
      </c>
      <c r="D24" s="127">
        <f>SQRT(D7)*D6</f>
        <v>0.5</v>
      </c>
      <c r="E24" s="202"/>
      <c r="F24" s="45"/>
      <c r="G24" s="43"/>
      <c r="H24" s="43"/>
      <c r="I24" s="43"/>
      <c r="J24" s="43"/>
      <c r="K24" s="20" t="s">
        <v>55</v>
      </c>
      <c r="L24" s="127">
        <f>SQRT(L7)*L6</f>
        <v>0.5</v>
      </c>
      <c r="M24" s="52"/>
      <c r="N24" s="9"/>
      <c r="O24" s="9"/>
      <c r="P24" s="9"/>
      <c r="Q24" s="2"/>
      <c r="R24" s="2"/>
    </row>
    <row r="25" spans="1:18" ht="12.75">
      <c r="A25" s="46"/>
      <c r="B25" s="45"/>
      <c r="C25" s="21" t="s">
        <v>56</v>
      </c>
      <c r="D25" s="128">
        <f>D24*D10</f>
        <v>0</v>
      </c>
      <c r="E25" s="202"/>
      <c r="F25" s="202"/>
      <c r="G25" s="43"/>
      <c r="H25" s="43"/>
      <c r="I25" s="43"/>
      <c r="J25" s="43"/>
      <c r="K25" s="21" t="s">
        <v>56</v>
      </c>
      <c r="L25" s="128">
        <f>L24*L10</f>
        <v>0.5</v>
      </c>
      <c r="M25" s="52"/>
      <c r="N25" s="9"/>
      <c r="O25" s="9"/>
      <c r="P25" s="9"/>
      <c r="Q25" s="2"/>
      <c r="R25" s="2"/>
    </row>
    <row r="26" spans="1:30" ht="15" customHeight="1">
      <c r="A26" s="46"/>
      <c r="B26" s="45"/>
      <c r="C26" s="20" t="s">
        <v>57</v>
      </c>
      <c r="D26" s="127">
        <v>0.296788843021337</v>
      </c>
      <c r="E26" s="202"/>
      <c r="F26" s="202"/>
      <c r="G26" s="43"/>
      <c r="H26" s="43"/>
      <c r="I26" s="43"/>
      <c r="J26" s="43"/>
      <c r="K26" s="20" t="s">
        <v>57</v>
      </c>
      <c r="L26" s="127">
        <v>0.29747598497936395</v>
      </c>
      <c r="M26" s="52"/>
      <c r="N26" s="9"/>
      <c r="O26" s="9"/>
      <c r="P26" s="9"/>
      <c r="Q26" s="2"/>
      <c r="R26" s="2"/>
      <c r="T26" t="s">
        <v>74</v>
      </c>
      <c r="V26" t="s">
        <v>74</v>
      </c>
      <c r="W26" t="s">
        <v>74</v>
      </c>
      <c r="X26" t="s">
        <v>74</v>
      </c>
      <c r="Y26" t="s">
        <v>74</v>
      </c>
      <c r="Z26" t="s">
        <v>74</v>
      </c>
      <c r="AA26" t="s">
        <v>74</v>
      </c>
      <c r="AB26" t="s">
        <v>74</v>
      </c>
      <c r="AC26" t="s">
        <v>74</v>
      </c>
      <c r="AD26" t="s">
        <v>74</v>
      </c>
    </row>
    <row r="27" spans="1:30" ht="12.75">
      <c r="A27" s="46"/>
      <c r="B27" s="45"/>
      <c r="C27" s="22" t="s">
        <v>58</v>
      </c>
      <c r="D27" s="128">
        <v>0</v>
      </c>
      <c r="E27" s="201"/>
      <c r="F27" s="201"/>
      <c r="G27" s="43"/>
      <c r="H27" s="43"/>
      <c r="I27" s="43"/>
      <c r="J27" s="43"/>
      <c r="K27" s="22" t="s">
        <v>58</v>
      </c>
      <c r="L27" s="128">
        <v>0.29747598497936395</v>
      </c>
      <c r="M27" s="52"/>
      <c r="N27" s="9"/>
      <c r="O27" s="9"/>
      <c r="P27" s="9"/>
      <c r="Q27" s="2"/>
      <c r="R27" s="2"/>
      <c r="T27" t="s">
        <v>74</v>
      </c>
      <c r="V27" t="s">
        <v>74</v>
      </c>
      <c r="W27" t="s">
        <v>74</v>
      </c>
      <c r="X27" t="s">
        <v>74</v>
      </c>
      <c r="Y27" t="s">
        <v>74</v>
      </c>
      <c r="Z27" t="s">
        <v>74</v>
      </c>
      <c r="AA27" t="s">
        <v>74</v>
      </c>
      <c r="AB27" t="s">
        <v>74</v>
      </c>
      <c r="AC27" t="s">
        <v>74</v>
      </c>
      <c r="AD27" t="s">
        <v>74</v>
      </c>
    </row>
    <row r="28" spans="1:30" ht="12.75">
      <c r="A28" s="46"/>
      <c r="B28" s="45"/>
      <c r="C28" s="23" t="s">
        <v>0</v>
      </c>
      <c r="D28" s="80">
        <f>I36</f>
        <v>0.297475984979364</v>
      </c>
      <c r="E28" s="45"/>
      <c r="F28" s="45"/>
      <c r="G28" s="43"/>
      <c r="H28" s="215"/>
      <c r="I28" s="216"/>
      <c r="J28" s="43"/>
      <c r="K28" s="23" t="s">
        <v>0</v>
      </c>
      <c r="L28" s="80">
        <f>I36</f>
        <v>0.297475984979364</v>
      </c>
      <c r="M28" s="52"/>
      <c r="N28" s="9"/>
      <c r="O28" s="9"/>
      <c r="P28" s="9"/>
      <c r="Q28" s="2"/>
      <c r="R28" s="2"/>
      <c r="T28" t="s">
        <v>74</v>
      </c>
      <c r="V28" t="s">
        <v>74</v>
      </c>
      <c r="W28" t="s">
        <v>74</v>
      </c>
      <c r="X28" t="s">
        <v>74</v>
      </c>
      <c r="Y28" t="s">
        <v>74</v>
      </c>
      <c r="Z28" t="s">
        <v>74</v>
      </c>
      <c r="AA28" t="s">
        <v>74</v>
      </c>
      <c r="AB28" t="s">
        <v>74</v>
      </c>
      <c r="AC28" t="s">
        <v>74</v>
      </c>
      <c r="AD28" t="s">
        <v>74</v>
      </c>
    </row>
    <row r="29" spans="1:30" ht="14.25" customHeight="1" thickBot="1">
      <c r="A29" s="46"/>
      <c r="B29" s="45"/>
      <c r="C29" s="72" t="s">
        <v>60</v>
      </c>
      <c r="D29" s="127">
        <v>0.6638214990560712</v>
      </c>
      <c r="E29" s="45"/>
      <c r="F29" s="50"/>
      <c r="G29" s="79" t="s">
        <v>54</v>
      </c>
      <c r="H29" s="141" t="s">
        <v>51</v>
      </c>
      <c r="I29" s="142" t="s">
        <v>52</v>
      </c>
      <c r="J29" s="43"/>
      <c r="K29" s="72" t="s">
        <v>61</v>
      </c>
      <c r="L29" s="127">
        <v>0.49944863059868994</v>
      </c>
      <c r="M29" s="52"/>
      <c r="N29" s="9"/>
      <c r="O29" s="9"/>
      <c r="P29" s="9"/>
      <c r="Q29" s="2"/>
      <c r="R29" s="2"/>
      <c r="T29" t="s">
        <v>74</v>
      </c>
      <c r="V29" t="s">
        <v>74</v>
      </c>
      <c r="W29" t="s">
        <v>74</v>
      </c>
      <c r="X29" t="s">
        <v>74</v>
      </c>
      <c r="Y29" t="s">
        <v>74</v>
      </c>
      <c r="Z29" t="s">
        <v>74</v>
      </c>
      <c r="AA29" t="s">
        <v>74</v>
      </c>
      <c r="AB29" t="s">
        <v>74</v>
      </c>
      <c r="AC29" t="s">
        <v>74</v>
      </c>
      <c r="AD29" t="s">
        <v>74</v>
      </c>
    </row>
    <row r="30" spans="1:18" ht="13.5" customHeight="1">
      <c r="A30" s="203" t="s">
        <v>53</v>
      </c>
      <c r="B30" s="204"/>
      <c r="C30" s="71" t="s">
        <v>68</v>
      </c>
      <c r="D30" s="128">
        <v>0.6770599822496141</v>
      </c>
      <c r="E30" s="45"/>
      <c r="F30" s="50"/>
      <c r="G30" s="139" t="s">
        <v>51</v>
      </c>
      <c r="H30" s="129">
        <v>0.11460255489096195</v>
      </c>
      <c r="I30" s="130">
        <v>0.08828755340865807</v>
      </c>
      <c r="J30" s="43"/>
      <c r="K30" s="71" t="s">
        <v>68</v>
      </c>
      <c r="L30" s="128">
        <v>0.594951969958728</v>
      </c>
      <c r="M30" s="52"/>
      <c r="N30" s="9"/>
      <c r="O30" s="9"/>
      <c r="P30" s="9"/>
      <c r="Q30" s="2"/>
      <c r="R30" s="2"/>
    </row>
    <row r="31" spans="1:18" ht="12.75" customHeight="1">
      <c r="A31" s="44"/>
      <c r="B31" s="45"/>
      <c r="C31" s="70" t="s">
        <v>108</v>
      </c>
      <c r="D31" s="81">
        <f>I38</f>
        <v>0.594951969958728</v>
      </c>
      <c r="E31" s="45"/>
      <c r="F31" s="50"/>
      <c r="G31" s="140" t="s">
        <v>52</v>
      </c>
      <c r="H31" s="131">
        <v>0.08828755340865804</v>
      </c>
      <c r="I31" s="132">
        <v>0.08849196163944278</v>
      </c>
      <c r="J31" s="43"/>
      <c r="K31" s="70" t="s">
        <v>62</v>
      </c>
      <c r="L31" s="81">
        <f>I38</f>
        <v>0.594951969958728</v>
      </c>
      <c r="M31" s="52"/>
      <c r="N31" s="9"/>
      <c r="O31" s="9"/>
      <c r="P31" s="9"/>
      <c r="Q31" s="2"/>
      <c r="R31" s="2"/>
    </row>
    <row r="32" spans="1:18" ht="12.75">
      <c r="A32" s="44"/>
      <c r="B32" s="45"/>
      <c r="C32" s="124" t="s">
        <v>39</v>
      </c>
      <c r="D32" s="126" t="s">
        <v>59</v>
      </c>
      <c r="E32" s="50"/>
      <c r="F32" s="50"/>
      <c r="G32" s="51"/>
      <c r="H32" s="43"/>
      <c r="I32" s="43"/>
      <c r="J32" s="43"/>
      <c r="K32" s="124" t="s">
        <v>39</v>
      </c>
      <c r="L32" s="126" t="s">
        <v>59</v>
      </c>
      <c r="M32" s="52"/>
      <c r="N32" s="10"/>
      <c r="O32" s="9"/>
      <c r="P32" s="9"/>
      <c r="Q32" s="2"/>
      <c r="R32" s="2"/>
    </row>
    <row r="33" spans="1:19" ht="12.75">
      <c r="A33" s="44"/>
      <c r="B33" s="45"/>
      <c r="C33" s="17" t="s">
        <v>41</v>
      </c>
      <c r="D33" s="149">
        <f aca="true" t="shared" si="0" ref="D33:D39">R33</f>
        <v>0.11188717590048378</v>
      </c>
      <c r="E33" s="45"/>
      <c r="F33" s="45"/>
      <c r="G33" s="43"/>
      <c r="H33" s="43"/>
      <c r="I33" s="43"/>
      <c r="J33" s="43"/>
      <c r="K33" s="17" t="s">
        <v>41</v>
      </c>
      <c r="L33" s="149" t="str">
        <f aca="true" t="shared" si="1" ref="L33:L39">S33</f>
        <v>-</v>
      </c>
      <c r="M33" s="52"/>
      <c r="N33" s="1"/>
      <c r="O33" s="9"/>
      <c r="P33" s="9"/>
      <c r="Q33" s="2"/>
      <c r="R33" s="2">
        <v>0.11188717590048378</v>
      </c>
      <c r="S33" t="s">
        <v>99</v>
      </c>
    </row>
    <row r="34" spans="1:19" ht="12.75">
      <c r="A34" s="44"/>
      <c r="B34" s="45"/>
      <c r="C34" s="73" t="s">
        <v>67</v>
      </c>
      <c r="D34" s="149">
        <f t="shared" si="0"/>
        <v>0.060295036356785875</v>
      </c>
      <c r="E34" s="45"/>
      <c r="F34" s="45"/>
      <c r="G34" s="120" t="s">
        <v>100</v>
      </c>
      <c r="H34" s="118"/>
      <c r="I34" s="12">
        <f>D11/I35</f>
        <v>0.3333333333333333</v>
      </c>
      <c r="J34" s="43"/>
      <c r="K34" s="73" t="s">
        <v>67</v>
      </c>
      <c r="L34" s="149" t="str">
        <f t="shared" si="1"/>
        <v>-</v>
      </c>
      <c r="M34" s="52"/>
      <c r="N34" s="1"/>
      <c r="O34" s="9"/>
      <c r="P34" s="9"/>
      <c r="Q34" s="2"/>
      <c r="R34" s="2">
        <v>0.060295036356785875</v>
      </c>
      <c r="S34" t="s">
        <v>99</v>
      </c>
    </row>
    <row r="35" spans="1:19" ht="12.75">
      <c r="A35" s="44"/>
      <c r="B35" s="45"/>
      <c r="C35" s="17" t="s">
        <v>43</v>
      </c>
      <c r="D35" s="149">
        <f t="shared" si="0"/>
        <v>0.003935691677632197</v>
      </c>
      <c r="E35" s="45"/>
      <c r="F35" s="45"/>
      <c r="G35" s="121" t="s">
        <v>98</v>
      </c>
      <c r="H35" s="119"/>
      <c r="I35" s="122">
        <f>D11+L11</f>
        <v>9000</v>
      </c>
      <c r="J35" s="43"/>
      <c r="K35" s="17" t="s">
        <v>43</v>
      </c>
      <c r="L35" s="149" t="str">
        <f t="shared" si="1"/>
        <v>-</v>
      </c>
      <c r="M35" s="52"/>
      <c r="N35" s="1"/>
      <c r="O35" s="9"/>
      <c r="P35" s="9"/>
      <c r="Q35" s="2"/>
      <c r="R35" s="2">
        <v>0.003935691677632197</v>
      </c>
      <c r="S35" t="s">
        <v>99</v>
      </c>
    </row>
    <row r="36" spans="1:19" ht="12.75">
      <c r="A36" s="44"/>
      <c r="B36" s="45"/>
      <c r="C36" s="17" t="s">
        <v>44</v>
      </c>
      <c r="D36" s="149">
        <f t="shared" si="0"/>
        <v>0.018647097773193778</v>
      </c>
      <c r="E36" s="45"/>
      <c r="F36" s="45"/>
      <c r="G36" s="57" t="s">
        <v>0</v>
      </c>
      <c r="H36" s="58"/>
      <c r="I36" s="116">
        <v>0.297475984979364</v>
      </c>
      <c r="J36" s="43"/>
      <c r="K36" s="17" t="s">
        <v>44</v>
      </c>
      <c r="L36" s="149" t="str">
        <f t="shared" si="1"/>
        <v>-</v>
      </c>
      <c r="M36" s="52"/>
      <c r="N36" s="1"/>
      <c r="O36" s="9"/>
      <c r="P36" s="9"/>
      <c r="Q36" s="2"/>
      <c r="R36" s="2">
        <v>0.018647097773193778</v>
      </c>
      <c r="S36" t="s">
        <v>99</v>
      </c>
    </row>
    <row r="37" spans="1:19" ht="12.75">
      <c r="A37" s="44"/>
      <c r="B37" s="45"/>
      <c r="C37" s="73" t="s">
        <v>66</v>
      </c>
      <c r="D37" s="149">
        <f t="shared" si="0"/>
        <v>0.06297106684211563</v>
      </c>
      <c r="E37" s="45"/>
      <c r="F37" s="45"/>
      <c r="G37" s="59" t="s">
        <v>4</v>
      </c>
      <c r="H37" s="60"/>
      <c r="I37" s="117">
        <v>0.5</v>
      </c>
      <c r="J37" s="43"/>
      <c r="K37" s="73" t="s">
        <v>66</v>
      </c>
      <c r="L37" s="149">
        <f t="shared" si="1"/>
        <v>0.5541481294158768</v>
      </c>
      <c r="M37" s="52"/>
      <c r="N37" s="1"/>
      <c r="O37" s="9"/>
      <c r="P37" s="9"/>
      <c r="Q37" s="2"/>
      <c r="R37" s="2">
        <v>0.06297106684211563</v>
      </c>
      <c r="S37">
        <v>0.5541481294158768</v>
      </c>
    </row>
    <row r="38" spans="1:19" ht="15">
      <c r="A38" s="44"/>
      <c r="B38" s="61"/>
      <c r="C38" s="73" t="s">
        <v>65</v>
      </c>
      <c r="D38" s="150" t="str">
        <f t="shared" si="0"/>
        <v>-</v>
      </c>
      <c r="E38" s="61"/>
      <c r="F38" s="61"/>
      <c r="G38" s="59" t="s">
        <v>63</v>
      </c>
      <c r="H38" s="60"/>
      <c r="I38" s="221">
        <v>0.594951969958728</v>
      </c>
      <c r="J38" s="43"/>
      <c r="K38" s="73" t="s">
        <v>65</v>
      </c>
      <c r="L38" s="149" t="str">
        <f t="shared" si="1"/>
        <v>-</v>
      </c>
      <c r="M38" s="52"/>
      <c r="N38" s="1"/>
      <c r="O38" s="9"/>
      <c r="P38" s="9"/>
      <c r="Q38" s="2"/>
      <c r="R38" s="2" t="s">
        <v>99</v>
      </c>
      <c r="S38" t="s">
        <v>99</v>
      </c>
    </row>
    <row r="39" spans="1:19" ht="13.5" thickBot="1">
      <c r="A39" s="47"/>
      <c r="B39" s="48"/>
      <c r="C39" s="22" t="s">
        <v>64</v>
      </c>
      <c r="D39" s="150">
        <f t="shared" si="0"/>
        <v>0.37844677587231396</v>
      </c>
      <c r="E39" s="53"/>
      <c r="F39" s="53"/>
      <c r="G39" s="74"/>
      <c r="H39" s="75"/>
      <c r="I39" s="75"/>
      <c r="J39" s="76"/>
      <c r="K39" s="24" t="s">
        <v>64</v>
      </c>
      <c r="L39" s="151">
        <f t="shared" si="1"/>
        <v>0.7136800195511445</v>
      </c>
      <c r="M39" s="55"/>
      <c r="N39" s="2"/>
      <c r="O39" s="9"/>
      <c r="P39" s="9"/>
      <c r="Q39" s="2"/>
      <c r="R39" s="2">
        <v>0.37844677587231396</v>
      </c>
      <c r="S39">
        <v>0.7136800195511445</v>
      </c>
    </row>
    <row r="40" spans="1:18" ht="12.75">
      <c r="A40" s="182"/>
      <c r="B40" s="8"/>
      <c r="C40" s="8"/>
      <c r="D40" s="9"/>
      <c r="F40" s="9"/>
      <c r="G40" s="9"/>
      <c r="H40" s="9"/>
      <c r="I40" s="9"/>
      <c r="J40" s="9"/>
      <c r="K40" s="9"/>
      <c r="L40" s="9"/>
      <c r="M40" s="9"/>
      <c r="N40" s="2"/>
      <c r="O40" s="9"/>
      <c r="P40" s="9"/>
      <c r="Q40" s="2"/>
      <c r="R40" s="2"/>
    </row>
    <row r="41" spans="1:18" ht="12.75">
      <c r="A41" s="185"/>
      <c r="B41" s="185"/>
      <c r="C41" s="185"/>
      <c r="D41" s="185"/>
      <c r="E41" s="185"/>
      <c r="F41" s="185"/>
      <c r="G41" s="185"/>
      <c r="H41" s="186"/>
      <c r="I41" s="186"/>
      <c r="J41" s="186"/>
      <c r="K41" s="186"/>
      <c r="L41" s="186"/>
      <c r="M41" s="187"/>
      <c r="N41" s="2"/>
      <c r="O41" s="9"/>
      <c r="P41" s="9"/>
      <c r="Q41" s="2"/>
      <c r="R41" s="2"/>
    </row>
    <row r="42" spans="1:18" ht="12.75">
      <c r="A42" s="183" t="s">
        <v>5</v>
      </c>
      <c r="B42" s="183" t="s">
        <v>5</v>
      </c>
      <c r="C42" s="183" t="s">
        <v>5</v>
      </c>
      <c r="D42" s="183" t="s">
        <v>5</v>
      </c>
      <c r="E42" s="183" t="s">
        <v>5</v>
      </c>
      <c r="F42" s="183"/>
      <c r="G42" s="183"/>
      <c r="H42" s="184"/>
      <c r="I42" s="184"/>
      <c r="J42" s="184"/>
      <c r="K42" s="184"/>
      <c r="L42" s="184"/>
      <c r="M42" s="188"/>
      <c r="N42" s="2"/>
      <c r="O42" s="9"/>
      <c r="P42" s="9"/>
      <c r="Q42" s="2"/>
      <c r="R42" s="2"/>
    </row>
    <row r="43" spans="1:18" ht="12.75">
      <c r="A43" s="184"/>
      <c r="B43" s="184"/>
      <c r="C43" s="184"/>
      <c r="D43" s="184"/>
      <c r="E43" s="184"/>
      <c r="F43" s="184"/>
      <c r="G43" s="183"/>
      <c r="H43" s="183"/>
      <c r="I43" s="183" t="s">
        <v>5</v>
      </c>
      <c r="J43" s="183" t="s">
        <v>5</v>
      </c>
      <c r="K43" s="183" t="s">
        <v>5</v>
      </c>
      <c r="L43" s="183" t="s">
        <v>5</v>
      </c>
      <c r="M43" s="189" t="s">
        <v>5</v>
      </c>
      <c r="N43" s="1"/>
      <c r="O43" s="9"/>
      <c r="P43" s="9"/>
      <c r="Q43" s="2"/>
      <c r="R43" s="2"/>
    </row>
    <row r="44" spans="1:16" ht="12.75">
      <c r="A44" s="191"/>
      <c r="B44" s="191"/>
      <c r="C44" s="191"/>
      <c r="D44" s="191"/>
      <c r="E44" s="191"/>
      <c r="F44" s="191"/>
      <c r="G44" s="190"/>
      <c r="H44" s="190"/>
      <c r="I44" s="190" t="s">
        <v>5</v>
      </c>
      <c r="J44" s="190" t="s">
        <v>5</v>
      </c>
      <c r="K44" s="190" t="s">
        <v>5</v>
      </c>
      <c r="L44" s="190" t="s">
        <v>5</v>
      </c>
      <c r="M44" s="192" t="s">
        <v>5</v>
      </c>
      <c r="N44" s="1"/>
      <c r="O44" s="2"/>
      <c r="P44" s="2"/>
    </row>
    <row r="45" spans="1:16" ht="12.75">
      <c r="A45" s="1"/>
      <c r="B45" s="11"/>
      <c r="C45" s="5"/>
      <c r="D45" s="5"/>
      <c r="E45" s="8"/>
      <c r="F45" s="5"/>
      <c r="G45" s="11"/>
      <c r="H45" s="1"/>
      <c r="I45" s="1" t="s">
        <v>5</v>
      </c>
      <c r="J45" s="1" t="s">
        <v>5</v>
      </c>
      <c r="K45" s="1" t="s">
        <v>5</v>
      </c>
      <c r="L45" s="1" t="s">
        <v>5</v>
      </c>
      <c r="M45" s="1" t="s">
        <v>5</v>
      </c>
      <c r="N45" s="1"/>
      <c r="O45" s="2"/>
      <c r="P45" s="2"/>
    </row>
    <row r="46" spans="1:16" ht="12.75">
      <c r="A46" s="1"/>
      <c r="B46" s="11"/>
      <c r="C46" s="5"/>
      <c r="D46" s="5"/>
      <c r="E46" s="8"/>
      <c r="F46" s="5"/>
      <c r="G46" s="11"/>
      <c r="H46" s="1"/>
      <c r="I46" s="1" t="s">
        <v>5</v>
      </c>
      <c r="J46" s="1" t="s">
        <v>5</v>
      </c>
      <c r="K46" s="1" t="s">
        <v>5</v>
      </c>
      <c r="L46" s="1" t="s">
        <v>5</v>
      </c>
      <c r="M46" s="1" t="s">
        <v>5</v>
      </c>
      <c r="N46" s="1"/>
      <c r="O46" s="2"/>
      <c r="P46" s="2"/>
    </row>
    <row r="47" spans="1:16" ht="12.75">
      <c r="A47" s="1"/>
      <c r="B47" s="3"/>
      <c r="C47" s="5"/>
      <c r="D47" s="5"/>
      <c r="E47" s="8"/>
      <c r="F47" s="5"/>
      <c r="G47" s="3"/>
      <c r="H47" s="1"/>
      <c r="I47" s="1" t="s">
        <v>5</v>
      </c>
      <c r="J47" s="1" t="s">
        <v>5</v>
      </c>
      <c r="K47" s="1" t="s">
        <v>5</v>
      </c>
      <c r="L47" s="1" t="s">
        <v>5</v>
      </c>
      <c r="M47" s="4" t="s">
        <v>5</v>
      </c>
      <c r="N47" s="1"/>
      <c r="O47" s="2"/>
      <c r="P47" s="2"/>
    </row>
    <row r="48" spans="1:16" ht="12.75">
      <c r="A48" s="1"/>
      <c r="B48" s="2"/>
      <c r="G48" s="2"/>
      <c r="H48" s="1"/>
      <c r="I48" s="1" t="s">
        <v>5</v>
      </c>
      <c r="J48" s="1" t="s">
        <v>5</v>
      </c>
      <c r="K48" s="1" t="s">
        <v>5</v>
      </c>
      <c r="L48" s="1" t="s">
        <v>5</v>
      </c>
      <c r="M48" s="1" t="s">
        <v>5</v>
      </c>
      <c r="N48" s="1"/>
      <c r="O48" s="2"/>
      <c r="P48" s="2"/>
    </row>
    <row r="49" spans="1:16" ht="12.75">
      <c r="A49" s="2"/>
      <c r="H49" s="2"/>
      <c r="I49" s="2"/>
      <c r="J49" s="1"/>
      <c r="K49" s="1"/>
      <c r="L49" s="1"/>
      <c r="M49" s="1"/>
      <c r="N49" s="1"/>
      <c r="O49" s="2"/>
      <c r="P49" s="2"/>
    </row>
    <row r="50" spans="1:16" ht="12.75">
      <c r="A50" s="2"/>
      <c r="H50" s="2"/>
      <c r="I50" s="2"/>
      <c r="J50" s="1"/>
      <c r="K50" s="1"/>
      <c r="L50" s="1"/>
      <c r="M50" s="1"/>
      <c r="N50" s="1"/>
      <c r="O50" s="2"/>
      <c r="P50" s="2"/>
    </row>
    <row r="51" spans="15:16" ht="12.75">
      <c r="O51" s="2"/>
      <c r="P51" s="2"/>
    </row>
    <row r="53" ht="12.75">
      <c r="I53" t="s">
        <v>71</v>
      </c>
    </row>
    <row r="57" ht="12.75">
      <c r="C57" t="s">
        <v>69</v>
      </c>
    </row>
    <row r="58" spans="2:14" ht="12.75">
      <c r="B58">
        <v>0.29999999999999993</v>
      </c>
      <c r="C58">
        <v>0.17146428199482244</v>
      </c>
      <c r="I58" t="s">
        <v>72</v>
      </c>
      <c r="J58" t="s">
        <v>72</v>
      </c>
      <c r="K58" t="s">
        <v>72</v>
      </c>
      <c r="L58" t="s">
        <v>72</v>
      </c>
      <c r="M58" t="s">
        <v>72</v>
      </c>
      <c r="N58" t="s">
        <v>72</v>
      </c>
    </row>
    <row r="59" spans="2:14" ht="12.75">
      <c r="B59">
        <v>0.7000000000000001</v>
      </c>
      <c r="C59">
        <v>0.19999999999999998</v>
      </c>
      <c r="I59" t="s">
        <v>72</v>
      </c>
      <c r="J59" t="s">
        <v>72</v>
      </c>
      <c r="K59" t="s">
        <v>72</v>
      </c>
      <c r="L59" t="s">
        <v>72</v>
      </c>
      <c r="M59" t="s">
        <v>72</v>
      </c>
      <c r="N59" t="s">
        <v>72</v>
      </c>
    </row>
    <row r="60" spans="9:14" ht="12.75">
      <c r="I60" t="s">
        <v>72</v>
      </c>
      <c r="J60" t="s">
        <v>72</v>
      </c>
      <c r="K60" t="s">
        <v>72</v>
      </c>
      <c r="L60" t="s">
        <v>72</v>
      </c>
      <c r="M60" t="s">
        <v>72</v>
      </c>
      <c r="N60" t="s">
        <v>72</v>
      </c>
    </row>
    <row r="61" spans="9:14" ht="12.75">
      <c r="I61" t="s">
        <v>72</v>
      </c>
      <c r="J61" t="s">
        <v>72</v>
      </c>
      <c r="K61" t="s">
        <v>72</v>
      </c>
      <c r="L61" t="s">
        <v>72</v>
      </c>
      <c r="M61" t="s">
        <v>72</v>
      </c>
      <c r="N61" t="s">
        <v>72</v>
      </c>
    </row>
    <row r="62" spans="9:14" ht="12.75">
      <c r="I62" t="s">
        <v>73</v>
      </c>
      <c r="J62" t="s">
        <v>72</v>
      </c>
      <c r="K62" t="s">
        <v>72</v>
      </c>
      <c r="L62" t="s">
        <v>72</v>
      </c>
      <c r="M62" t="s">
        <v>72</v>
      </c>
      <c r="N62" t="s">
        <v>72</v>
      </c>
    </row>
    <row r="63" spans="9:14" ht="12.75">
      <c r="I63" t="s">
        <v>72</v>
      </c>
      <c r="J63" t="s">
        <v>72</v>
      </c>
      <c r="K63" t="s">
        <v>72</v>
      </c>
      <c r="L63" t="s">
        <v>72</v>
      </c>
      <c r="M63" t="s">
        <v>72</v>
      </c>
      <c r="N63" t="s">
        <v>72</v>
      </c>
    </row>
    <row r="67" ht="12.75">
      <c r="C67" t="s">
        <v>70</v>
      </c>
    </row>
    <row r="68" spans="2:14" ht="12.75">
      <c r="B68">
        <v>0.7000000000000001</v>
      </c>
      <c r="C68">
        <v>0.42853571800517753</v>
      </c>
      <c r="I68" t="s">
        <v>5</v>
      </c>
      <c r="J68" t="s">
        <v>5</v>
      </c>
      <c r="K68" t="s">
        <v>5</v>
      </c>
      <c r="L68" t="s">
        <v>5</v>
      </c>
      <c r="M68" t="s">
        <v>5</v>
      </c>
      <c r="N68" t="s">
        <v>5</v>
      </c>
    </row>
    <row r="69" spans="2:14" ht="12.75">
      <c r="B69">
        <v>0.5726549409894811</v>
      </c>
      <c r="C69">
        <v>0.8</v>
      </c>
      <c r="I69" t="s">
        <v>5</v>
      </c>
      <c r="J69" t="s">
        <v>5</v>
      </c>
      <c r="K69" t="s">
        <v>5</v>
      </c>
      <c r="L69" t="s">
        <v>5</v>
      </c>
      <c r="M69" t="s">
        <v>5</v>
      </c>
      <c r="N69" t="s">
        <v>5</v>
      </c>
    </row>
    <row r="70" spans="9:14" ht="12.75">
      <c r="I70" t="s">
        <v>5</v>
      </c>
      <c r="J70" t="s">
        <v>5</v>
      </c>
      <c r="K70" t="s">
        <v>5</v>
      </c>
      <c r="L70" t="s">
        <v>5</v>
      </c>
      <c r="M70" t="s">
        <v>5</v>
      </c>
      <c r="N70" t="s">
        <v>5</v>
      </c>
    </row>
    <row r="71" spans="9:14" ht="12.75">
      <c r="I71" t="s">
        <v>5</v>
      </c>
      <c r="J71" t="s">
        <v>5</v>
      </c>
      <c r="K71" t="s">
        <v>5</v>
      </c>
      <c r="L71" t="s">
        <v>5</v>
      </c>
      <c r="M71" t="s">
        <v>5</v>
      </c>
      <c r="N71" t="s">
        <v>5</v>
      </c>
    </row>
    <row r="72" spans="9:14" ht="12.75">
      <c r="I72" t="s">
        <v>5</v>
      </c>
      <c r="J72" t="s">
        <v>5</v>
      </c>
      <c r="K72" t="s">
        <v>5</v>
      </c>
      <c r="L72" t="s">
        <v>5</v>
      </c>
      <c r="M72" t="s">
        <v>5</v>
      </c>
      <c r="N72" t="s">
        <v>5</v>
      </c>
    </row>
    <row r="73" spans="9:14" ht="12.75">
      <c r="I73" t="s">
        <v>5</v>
      </c>
      <c r="J73" t="s">
        <v>5</v>
      </c>
      <c r="K73" t="s">
        <v>5</v>
      </c>
      <c r="L73" t="s">
        <v>5</v>
      </c>
      <c r="M73" t="s">
        <v>5</v>
      </c>
      <c r="N73" t="s">
        <v>5</v>
      </c>
    </row>
  </sheetData>
  <sheetProtection/>
  <mergeCells count="9">
    <mergeCell ref="A30:B30"/>
    <mergeCell ref="A11:B11"/>
    <mergeCell ref="C3:D3"/>
    <mergeCell ref="K3:L3"/>
    <mergeCell ref="H9:I9"/>
    <mergeCell ref="C23:D23"/>
    <mergeCell ref="K23:L23"/>
    <mergeCell ref="F10:F12"/>
    <mergeCell ref="H28:I28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46"/>
  <sheetViews>
    <sheetView zoomScalePageLayoutView="0" workbookViewId="0" topLeftCell="A4">
      <selection activeCell="N7" sqref="N7"/>
    </sheetView>
  </sheetViews>
  <sheetFormatPr defaultColWidth="9.140625" defaultRowHeight="12.75"/>
  <sheetData>
    <row r="1" spans="1:18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2.75">
      <c r="A2" s="9"/>
      <c r="B2" s="9"/>
      <c r="C2" s="9"/>
      <c r="D2" s="9"/>
      <c r="E2" s="155" t="s">
        <v>48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3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3.5" thickTop="1">
      <c r="A4" s="9"/>
      <c r="B4" s="98"/>
      <c r="C4" s="99"/>
      <c r="D4" s="99"/>
      <c r="E4" s="99"/>
      <c r="F4" s="99"/>
      <c r="G4" s="99"/>
      <c r="H4" s="99"/>
      <c r="I4" s="99"/>
      <c r="J4" s="99"/>
      <c r="K4" s="100"/>
      <c r="L4" s="9"/>
      <c r="M4" s="9"/>
      <c r="N4" s="9"/>
      <c r="O4" s="9"/>
      <c r="P4" s="9"/>
      <c r="Q4" s="9"/>
      <c r="R4" s="9"/>
    </row>
    <row r="5" spans="1:18" ht="12.75">
      <c r="A5" s="9"/>
      <c r="B5" s="154"/>
      <c r="C5" s="94" t="s">
        <v>86</v>
      </c>
      <c r="D5" s="94"/>
      <c r="E5" s="94"/>
      <c r="F5" s="94"/>
      <c r="G5" s="94"/>
      <c r="H5" s="95"/>
      <c r="I5" s="94"/>
      <c r="J5" s="159">
        <v>0.225</v>
      </c>
      <c r="K5" s="102"/>
      <c r="L5" s="9"/>
      <c r="M5" s="9"/>
      <c r="N5" s="9"/>
      <c r="O5" s="9"/>
      <c r="P5" s="9"/>
      <c r="Q5" s="9"/>
      <c r="R5" s="9"/>
    </row>
    <row r="6" spans="1:18" ht="12.75">
      <c r="A6" s="9"/>
      <c r="B6" s="101"/>
      <c r="C6" s="94"/>
      <c r="D6" s="94"/>
      <c r="E6" s="94"/>
      <c r="F6" s="94"/>
      <c r="G6" s="94"/>
      <c r="H6" s="95"/>
      <c r="I6" s="94"/>
      <c r="J6" s="92"/>
      <c r="K6" s="102"/>
      <c r="L6" s="9"/>
      <c r="M6" s="9"/>
      <c r="N6" s="9"/>
      <c r="O6" s="9"/>
      <c r="P6" s="9"/>
      <c r="Q6" s="9"/>
      <c r="R6" s="9"/>
    </row>
    <row r="7" spans="1:18" ht="13.5" thickBot="1">
      <c r="A7" s="9"/>
      <c r="B7" s="101"/>
      <c r="C7" s="89" t="s">
        <v>85</v>
      </c>
      <c r="D7" s="90"/>
      <c r="E7" s="90"/>
      <c r="F7" s="91"/>
      <c r="G7" s="92"/>
      <c r="H7" s="93"/>
      <c r="I7" s="92"/>
      <c r="J7" s="92"/>
      <c r="K7" s="102"/>
      <c r="L7" s="9"/>
      <c r="M7" s="9"/>
      <c r="N7" s="9"/>
      <c r="O7" s="9"/>
      <c r="P7" s="9"/>
      <c r="Q7" s="9"/>
      <c r="R7" s="9"/>
    </row>
    <row r="8" spans="1:18" ht="13.5" thickBot="1">
      <c r="A8" s="9"/>
      <c r="B8" s="101"/>
      <c r="C8" s="86" t="s">
        <v>78</v>
      </c>
      <c r="D8" s="96">
        <v>30</v>
      </c>
      <c r="E8" s="92"/>
      <c r="F8" s="92"/>
      <c r="G8" s="92"/>
      <c r="H8" s="95" t="s">
        <v>88</v>
      </c>
      <c r="I8" s="93"/>
      <c r="J8" s="160">
        <f>($J$5^2)/(($D$9*(1/$D$11))-($D$9*(($J$5^2)/$D$11)))</f>
        <v>5332.45556287031</v>
      </c>
      <c r="K8" s="102"/>
      <c r="L8" s="9"/>
      <c r="M8" s="9"/>
      <c r="N8" s="9"/>
      <c r="O8" s="9"/>
      <c r="P8" s="9"/>
      <c r="Q8" s="9"/>
      <c r="R8" s="9"/>
    </row>
    <row r="9" spans="1:18" ht="12.75">
      <c r="A9" s="9"/>
      <c r="B9" s="101"/>
      <c r="C9" s="86" t="s">
        <v>79</v>
      </c>
      <c r="D9" s="85">
        <v>0.06</v>
      </c>
      <c r="E9" s="92"/>
      <c r="F9" s="92"/>
      <c r="G9" s="92"/>
      <c r="H9" s="92"/>
      <c r="I9" s="92"/>
      <c r="J9" s="92"/>
      <c r="K9" s="102"/>
      <c r="L9" s="9"/>
      <c r="M9" s="9"/>
      <c r="N9" s="9"/>
      <c r="O9" s="9"/>
      <c r="P9" s="9"/>
      <c r="Q9" s="9"/>
      <c r="R9" s="9"/>
    </row>
    <row r="10" spans="1:18" ht="12.75">
      <c r="A10" s="9"/>
      <c r="B10" s="101"/>
      <c r="C10" s="86" t="s">
        <v>80</v>
      </c>
      <c r="D10" s="96">
        <v>4000</v>
      </c>
      <c r="E10" s="92"/>
      <c r="F10" s="92"/>
      <c r="G10" s="92"/>
      <c r="H10" s="92"/>
      <c r="I10" s="92"/>
      <c r="J10" s="92"/>
      <c r="K10" s="102"/>
      <c r="L10" s="9"/>
      <c r="M10" s="9"/>
      <c r="N10" s="9"/>
      <c r="O10" s="9"/>
      <c r="P10" s="9"/>
      <c r="Q10" s="9"/>
      <c r="R10" s="9"/>
    </row>
    <row r="11" spans="1:18" ht="12.75">
      <c r="A11" s="9"/>
      <c r="B11" s="101"/>
      <c r="C11" s="86" t="s">
        <v>81</v>
      </c>
      <c r="D11" s="96">
        <f>2*D8*D13</f>
        <v>6000</v>
      </c>
      <c r="E11" s="92"/>
      <c r="F11" s="92"/>
      <c r="G11" s="92"/>
      <c r="H11" s="92"/>
      <c r="I11" s="92"/>
      <c r="J11" s="92"/>
      <c r="K11" s="102"/>
      <c r="L11" s="9"/>
      <c r="M11" s="9"/>
      <c r="N11" s="9"/>
      <c r="O11" s="9"/>
      <c r="P11" s="9"/>
      <c r="Q11" s="9"/>
      <c r="R11" s="9"/>
    </row>
    <row r="12" spans="1:18" ht="15" thickBot="1">
      <c r="A12" s="9"/>
      <c r="B12" s="101"/>
      <c r="C12" s="87" t="s">
        <v>82</v>
      </c>
      <c r="D12" s="96">
        <f>D10/D11</f>
        <v>0.6666666666666666</v>
      </c>
      <c r="E12" s="92"/>
      <c r="F12" s="92"/>
      <c r="G12" s="92"/>
      <c r="H12" s="92"/>
      <c r="I12" s="92"/>
      <c r="J12" s="92"/>
      <c r="K12" s="102"/>
      <c r="L12" s="9"/>
      <c r="M12" s="9"/>
      <c r="N12" s="9"/>
      <c r="O12" s="9"/>
      <c r="P12" s="9"/>
      <c r="Q12" s="9"/>
      <c r="R12" s="9"/>
    </row>
    <row r="13" spans="1:18" ht="15" thickTop="1">
      <c r="A13" s="9"/>
      <c r="B13" s="101"/>
      <c r="C13" s="87" t="s">
        <v>83</v>
      </c>
      <c r="D13" s="85">
        <v>100</v>
      </c>
      <c r="E13" s="92"/>
      <c r="F13" s="92"/>
      <c r="G13" s="92"/>
      <c r="H13" s="92"/>
      <c r="I13" s="92"/>
      <c r="J13" s="92"/>
      <c r="K13" s="102"/>
      <c r="L13" s="9"/>
      <c r="M13" s="171"/>
      <c r="N13" s="161"/>
      <c r="O13" s="161"/>
      <c r="P13" s="161"/>
      <c r="Q13" s="172"/>
      <c r="R13" s="9"/>
    </row>
    <row r="14" spans="1:18" ht="12.75">
      <c r="A14" s="9"/>
      <c r="B14" s="101"/>
      <c r="C14" s="86"/>
      <c r="D14" s="96"/>
      <c r="E14" s="92"/>
      <c r="F14" s="92"/>
      <c r="G14" s="92"/>
      <c r="H14" s="92"/>
      <c r="I14" s="92"/>
      <c r="J14" s="92"/>
      <c r="K14" s="102"/>
      <c r="L14" s="157"/>
      <c r="M14" s="162"/>
      <c r="N14" s="173" t="s">
        <v>105</v>
      </c>
      <c r="O14" s="176"/>
      <c r="P14" s="163"/>
      <c r="Q14" s="165"/>
      <c r="R14" s="9"/>
    </row>
    <row r="15" spans="1:18" ht="12.75">
      <c r="A15" s="9"/>
      <c r="B15" s="101"/>
      <c r="C15" s="88" t="s">
        <v>84</v>
      </c>
      <c r="D15" s="97">
        <f>SQRT((D10*D9)/(D10*D9+D11))</f>
        <v>0.19611613513818404</v>
      </c>
      <c r="E15" s="92"/>
      <c r="F15" s="92"/>
      <c r="G15" s="217" t="s">
        <v>87</v>
      </c>
      <c r="H15" s="218"/>
      <c r="I15" s="218"/>
      <c r="J15" s="219"/>
      <c r="K15" s="102"/>
      <c r="L15" s="9"/>
      <c r="M15" s="164"/>
      <c r="N15" s="163"/>
      <c r="O15" s="163"/>
      <c r="P15" s="163"/>
      <c r="Q15" s="165"/>
      <c r="R15" s="9"/>
    </row>
    <row r="16" spans="1:18" ht="13.5" thickBot="1">
      <c r="A16" s="9"/>
      <c r="B16" s="103"/>
      <c r="C16" s="104"/>
      <c r="D16" s="104"/>
      <c r="E16" s="104"/>
      <c r="F16" s="104"/>
      <c r="G16" s="104"/>
      <c r="H16" s="104"/>
      <c r="I16" s="104"/>
      <c r="J16" s="104"/>
      <c r="K16" s="105"/>
      <c r="L16" s="9"/>
      <c r="M16" s="164"/>
      <c r="N16" s="173" t="s">
        <v>104</v>
      </c>
      <c r="O16" s="163"/>
      <c r="P16" s="163"/>
      <c r="Q16" s="165"/>
      <c r="R16" s="9"/>
    </row>
    <row r="17" spans="1:18" ht="14.25" thickBot="1" thickTop="1">
      <c r="A17" s="9"/>
      <c r="B17" s="8"/>
      <c r="C17" s="8"/>
      <c r="D17" s="8"/>
      <c r="E17" s="8"/>
      <c r="F17" s="8"/>
      <c r="G17" s="8"/>
      <c r="H17" s="8"/>
      <c r="I17" s="8"/>
      <c r="J17" s="8"/>
      <c r="K17" s="9"/>
      <c r="L17" s="157"/>
      <c r="M17" s="164"/>
      <c r="N17" s="169" t="s">
        <v>106</v>
      </c>
      <c r="O17" s="178"/>
      <c r="P17" s="168">
        <v>0.3</v>
      </c>
      <c r="Q17" s="165"/>
      <c r="R17" s="9"/>
    </row>
    <row r="18" spans="1:18" ht="13.5" thickBot="1">
      <c r="A18" s="9"/>
      <c r="B18" s="8"/>
      <c r="C18" s="8"/>
      <c r="D18" s="8"/>
      <c r="E18" s="8"/>
      <c r="F18" s="8"/>
      <c r="G18" s="8"/>
      <c r="H18" s="8"/>
      <c r="I18" s="8"/>
      <c r="J18" s="8"/>
      <c r="K18" s="8"/>
      <c r="L18" s="157"/>
      <c r="M18" s="164"/>
      <c r="N18" s="170" t="s">
        <v>101</v>
      </c>
      <c r="O18" s="179"/>
      <c r="P18" s="167">
        <f>SQRT(((0.5*(($P$17^2)/(($D$9*(1/$D$11))-($D$9*(($P$17^2)/$D$11)))))*D26)/((0.5*(($P$17^2)/(($D$9*(1/$D$11))-($D$9*(($P$17^2)/$D$11)))))*D26+D28))</f>
        <v>0.44523913289664363</v>
      </c>
      <c r="Q18" s="165"/>
      <c r="R18" s="9"/>
    </row>
    <row r="19" spans="1:18" ht="12.75">
      <c r="A19" s="9"/>
      <c r="B19" s="8"/>
      <c r="C19" s="8"/>
      <c r="D19" s="8"/>
      <c r="E19" s="156" t="s">
        <v>49</v>
      </c>
      <c r="F19" s="8"/>
      <c r="G19" s="8"/>
      <c r="H19" s="8"/>
      <c r="I19" s="8"/>
      <c r="J19" s="8"/>
      <c r="K19" s="8"/>
      <c r="L19" s="9"/>
      <c r="M19" s="164"/>
      <c r="N19" s="163"/>
      <c r="O19" s="163"/>
      <c r="P19" s="163"/>
      <c r="Q19" s="165"/>
      <c r="R19" s="9"/>
    </row>
    <row r="20" spans="1:18" ht="13.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64"/>
      <c r="N20" s="173" t="s">
        <v>103</v>
      </c>
      <c r="O20" s="163"/>
      <c r="P20" s="163"/>
      <c r="Q20" s="165"/>
      <c r="R20" s="9"/>
    </row>
    <row r="21" spans="1:18" ht="14.25" thickBot="1" thickTop="1">
      <c r="A21" s="9"/>
      <c r="B21" s="98"/>
      <c r="C21" s="99"/>
      <c r="D21" s="99"/>
      <c r="E21" s="99"/>
      <c r="F21" s="99"/>
      <c r="G21" s="99"/>
      <c r="H21" s="99"/>
      <c r="I21" s="99"/>
      <c r="J21" s="99"/>
      <c r="K21" s="100"/>
      <c r="L21" s="9"/>
      <c r="M21" s="164"/>
      <c r="N21" s="169" t="s">
        <v>102</v>
      </c>
      <c r="O21" s="178"/>
      <c r="P21" s="177">
        <v>6000</v>
      </c>
      <c r="Q21" s="165"/>
      <c r="R21" s="9"/>
    </row>
    <row r="22" spans="1:18" ht="13.5" thickBot="1">
      <c r="A22" s="9"/>
      <c r="B22" s="154"/>
      <c r="C22" s="94" t="s">
        <v>86</v>
      </c>
      <c r="D22" s="94"/>
      <c r="E22" s="94"/>
      <c r="F22" s="94"/>
      <c r="G22" s="94"/>
      <c r="H22" s="95"/>
      <c r="I22" s="94"/>
      <c r="J22" s="159">
        <v>0.408</v>
      </c>
      <c r="K22" s="102"/>
      <c r="L22" s="9"/>
      <c r="M22" s="164"/>
      <c r="N22" s="170" t="s">
        <v>101</v>
      </c>
      <c r="O22" s="179"/>
      <c r="P22" s="158">
        <f>((SQRT((P21*D9)/(P21*D9+D11)))^2)/(($D$26*(1/$D$28))-((0.5*$D$26)*(((SQRT((P21*D9)/(P21*D9+D11)))^2)/$D$28)))</f>
        <v>1165.0485436893207</v>
      </c>
      <c r="Q22" s="165"/>
      <c r="R22" s="9"/>
    </row>
    <row r="23" spans="1:18" ht="12.75">
      <c r="A23" s="9"/>
      <c r="B23" s="101"/>
      <c r="C23" s="94"/>
      <c r="D23" s="94"/>
      <c r="E23" s="94"/>
      <c r="F23" s="94"/>
      <c r="G23" s="94"/>
      <c r="H23" s="95"/>
      <c r="I23" s="94"/>
      <c r="J23" s="92"/>
      <c r="K23" s="102"/>
      <c r="L23" s="9"/>
      <c r="M23" s="164"/>
      <c r="N23" s="163"/>
      <c r="O23" s="163"/>
      <c r="P23" s="163"/>
      <c r="Q23" s="165"/>
      <c r="R23" s="9"/>
    </row>
    <row r="24" spans="1:18" ht="13.5" thickBot="1">
      <c r="A24" s="9"/>
      <c r="B24" s="101"/>
      <c r="C24" s="89" t="s">
        <v>85</v>
      </c>
      <c r="D24" s="90"/>
      <c r="E24" s="90"/>
      <c r="F24" s="91"/>
      <c r="G24" s="92"/>
      <c r="H24" s="93"/>
      <c r="I24" s="92"/>
      <c r="J24" s="92"/>
      <c r="K24" s="102"/>
      <c r="L24" s="9"/>
      <c r="M24" s="174"/>
      <c r="N24" s="166"/>
      <c r="O24" s="166"/>
      <c r="P24" s="166"/>
      <c r="Q24" s="175"/>
      <c r="R24" s="9"/>
    </row>
    <row r="25" spans="1:18" ht="14.25" thickBot="1" thickTop="1">
      <c r="A25" s="9"/>
      <c r="B25" s="101"/>
      <c r="C25" s="86" t="s">
        <v>78</v>
      </c>
      <c r="D25" s="96">
        <v>30</v>
      </c>
      <c r="E25" s="92"/>
      <c r="F25" s="92"/>
      <c r="G25" s="92"/>
      <c r="H25" s="95" t="s">
        <v>88</v>
      </c>
      <c r="I25" s="93"/>
      <c r="J25" s="160">
        <f>($J$22^2)/(($D$26*(1/$D$28))-((0.5*$D$26)*(($J$22^2)/$D$28)))</f>
        <v>3631.540367901148</v>
      </c>
      <c r="K25" s="102"/>
      <c r="L25" s="9"/>
      <c r="M25" s="9"/>
      <c r="N25" s="9"/>
      <c r="O25" s="9"/>
      <c r="P25" s="9"/>
      <c r="Q25" s="9"/>
      <c r="R25" s="9"/>
    </row>
    <row r="26" spans="1:18" ht="12.75">
      <c r="A26" s="9"/>
      <c r="B26" s="101"/>
      <c r="C26" s="86" t="s">
        <v>79</v>
      </c>
      <c r="D26" s="85">
        <v>0.3</v>
      </c>
      <c r="E26" s="92"/>
      <c r="F26" s="92"/>
      <c r="G26" s="92"/>
      <c r="H26" s="92"/>
      <c r="I26" s="92"/>
      <c r="J26" s="92"/>
      <c r="K26" s="102"/>
      <c r="L26" s="9"/>
      <c r="M26" s="9"/>
      <c r="N26" s="9"/>
      <c r="O26" s="9"/>
      <c r="P26" s="9"/>
      <c r="Q26" s="9"/>
      <c r="R26" s="9"/>
    </row>
    <row r="27" spans="1:18" ht="12.75">
      <c r="A27" s="9"/>
      <c r="B27" s="101"/>
      <c r="C27" s="86" t="s">
        <v>80</v>
      </c>
      <c r="D27" s="96">
        <v>4000</v>
      </c>
      <c r="E27" s="92"/>
      <c r="F27" s="92"/>
      <c r="G27" s="92"/>
      <c r="H27" s="92"/>
      <c r="I27" s="92"/>
      <c r="J27" s="92"/>
      <c r="K27" s="102"/>
      <c r="L27" s="9"/>
      <c r="M27" s="9"/>
      <c r="N27" s="9"/>
      <c r="O27" s="9"/>
      <c r="P27" s="9"/>
      <c r="Q27" s="9"/>
      <c r="R27" s="9"/>
    </row>
    <row r="28" spans="1:18" ht="12.75">
      <c r="A28" s="9"/>
      <c r="B28" s="101"/>
      <c r="C28" s="86" t="s">
        <v>81</v>
      </c>
      <c r="D28" s="96">
        <f>2*D25*D30</f>
        <v>6000</v>
      </c>
      <c r="E28" s="92"/>
      <c r="F28" s="92"/>
      <c r="G28" s="92"/>
      <c r="H28" s="92"/>
      <c r="I28" s="92"/>
      <c r="J28" s="92"/>
      <c r="K28" s="102"/>
      <c r="L28" s="9"/>
      <c r="M28" s="9"/>
      <c r="N28" s="9"/>
      <c r="O28" s="9"/>
      <c r="P28" s="9"/>
      <c r="Q28" s="9"/>
      <c r="R28" s="9"/>
    </row>
    <row r="29" spans="1:18" ht="14.25">
      <c r="A29" s="9"/>
      <c r="B29" s="101"/>
      <c r="C29" s="87" t="s">
        <v>82</v>
      </c>
      <c r="D29" s="96">
        <f>D27/D28</f>
        <v>0.6666666666666666</v>
      </c>
      <c r="E29" s="92"/>
      <c r="F29" s="92"/>
      <c r="G29" s="92"/>
      <c r="H29" s="92"/>
      <c r="I29" s="92"/>
      <c r="J29" s="92"/>
      <c r="K29" s="102"/>
      <c r="L29" s="9"/>
      <c r="M29" s="9"/>
      <c r="N29" s="9"/>
      <c r="O29" s="9"/>
      <c r="P29" s="9"/>
      <c r="Q29" s="9"/>
      <c r="R29" s="9"/>
    </row>
    <row r="30" spans="1:18" ht="14.25">
      <c r="A30" s="9"/>
      <c r="B30" s="101"/>
      <c r="C30" s="87" t="s">
        <v>83</v>
      </c>
      <c r="D30" s="85">
        <v>100</v>
      </c>
      <c r="E30" s="92"/>
      <c r="F30" s="92"/>
      <c r="G30" s="92"/>
      <c r="H30" s="92"/>
      <c r="I30" s="92"/>
      <c r="J30" s="92"/>
      <c r="K30" s="102"/>
      <c r="L30" s="9"/>
      <c r="M30" s="9"/>
      <c r="N30" s="9"/>
      <c r="P30" s="9"/>
      <c r="Q30" s="9"/>
      <c r="R30" s="9"/>
    </row>
    <row r="31" spans="1:18" ht="12.75">
      <c r="A31" s="9"/>
      <c r="B31" s="101"/>
      <c r="C31" s="86"/>
      <c r="D31" s="96"/>
      <c r="E31" s="92"/>
      <c r="F31" s="92"/>
      <c r="G31" s="92"/>
      <c r="H31" s="92"/>
      <c r="I31" s="92"/>
      <c r="J31" s="92"/>
      <c r="K31" s="102"/>
      <c r="L31" s="9"/>
      <c r="M31" s="9"/>
      <c r="N31" s="9"/>
      <c r="O31" s="9"/>
      <c r="P31" s="9"/>
      <c r="Q31" s="9"/>
      <c r="R31" s="9"/>
    </row>
    <row r="32" spans="1:18" ht="12.75">
      <c r="A32" s="9"/>
      <c r="B32" s="101"/>
      <c r="C32" s="88" t="s">
        <v>84</v>
      </c>
      <c r="D32" s="97">
        <f>SQRT(((0.5*D27)*D26)/((0.5*D27)*D26+D28))</f>
        <v>0.30151134457776363</v>
      </c>
      <c r="E32" s="92"/>
      <c r="F32" s="92"/>
      <c r="G32" s="217" t="s">
        <v>87</v>
      </c>
      <c r="H32" s="218"/>
      <c r="I32" s="218"/>
      <c r="J32" s="219"/>
      <c r="K32" s="102"/>
      <c r="L32" s="9"/>
      <c r="M32" s="9"/>
      <c r="N32" s="9"/>
      <c r="O32" s="9"/>
      <c r="P32" s="9"/>
      <c r="Q32" s="9"/>
      <c r="R32" s="9"/>
    </row>
    <row r="33" spans="1:18" ht="13.5" thickBot="1">
      <c r="A33" s="9"/>
      <c r="B33" s="103"/>
      <c r="C33" s="104"/>
      <c r="D33" s="104"/>
      <c r="E33" s="104"/>
      <c r="F33" s="104"/>
      <c r="G33" s="104"/>
      <c r="H33" s="104"/>
      <c r="I33" s="104"/>
      <c r="J33" s="104"/>
      <c r="K33" s="105"/>
      <c r="L33" s="9"/>
      <c r="M33" s="9"/>
      <c r="N33" s="9"/>
      <c r="O33" s="9"/>
      <c r="P33" s="9"/>
      <c r="Q33" s="9"/>
      <c r="R33" s="9"/>
    </row>
    <row r="34" spans="1:18" ht="13.5" thickTop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</sheetData>
  <sheetProtection/>
  <mergeCells count="2">
    <mergeCell ref="G15:J15"/>
    <mergeCell ref="G32:J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 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jvanderwerf</dc:creator>
  <cp:keywords/>
  <dc:description/>
  <cp:lastModifiedBy>vanderwerf</cp:lastModifiedBy>
  <cp:lastPrinted>2013-09-23T04:56:26Z</cp:lastPrinted>
  <dcterms:created xsi:type="dcterms:W3CDTF">1999-08-04T13:10:37Z</dcterms:created>
  <dcterms:modified xsi:type="dcterms:W3CDTF">2015-05-21T03:21:06Z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