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2125" windowHeight="11910" firstSheet="4" activeTab="4"/>
  </bookViews>
  <sheets>
    <sheet name="HS design graphs - heritability" sheetId="1" r:id="rId1"/>
    <sheet name="Falconer formulas SE heritabili" sheetId="2" r:id="rId2"/>
    <sheet name="HS design graphs - correlation" sheetId="3" r:id="rId3"/>
    <sheet name="Falconer formulas SE gen corr" sheetId="4" r:id="rId4"/>
    <sheet name="SE of simple correlation" sheetId="5" r:id="rId5"/>
  </sheets>
  <definedNames/>
  <calcPr fullCalcOnLoad="1"/>
</workbook>
</file>

<file path=xl/comments4.xml><?xml version="1.0" encoding="utf-8"?>
<comments xmlns="http://schemas.openxmlformats.org/spreadsheetml/2006/main">
  <authors>
    <author>jvanderw</author>
  </authors>
  <commentList>
    <comment ref="D11" authorId="0">
      <text>
        <r>
          <rPr>
            <b/>
            <sz val="9"/>
            <rFont val="Tahoma"/>
            <family val="2"/>
          </rPr>
          <t>jvanderw:</t>
        </r>
        <r>
          <rPr>
            <sz val="9"/>
            <rFont val="Tahoma"/>
            <family val="2"/>
          </rPr>
          <t xml:space="preserve">
this is a weighted average based on 2 (different) heritabilities</t>
        </r>
      </text>
    </comment>
  </commentList>
</comments>
</file>

<file path=xl/sharedStrings.xml><?xml version="1.0" encoding="utf-8"?>
<sst xmlns="http://schemas.openxmlformats.org/spreadsheetml/2006/main" count="178" uniqueCount="80">
  <si>
    <t>h2</t>
  </si>
  <si>
    <t>SEh2</t>
  </si>
  <si>
    <t>T</t>
  </si>
  <si>
    <t>varh2</t>
  </si>
  <si>
    <t>vart</t>
  </si>
  <si>
    <t>t</t>
  </si>
  <si>
    <t>var(t)</t>
  </si>
  <si>
    <t>opt nprog</t>
  </si>
  <si>
    <t>sires</t>
  </si>
  <si>
    <t>var(h2)</t>
  </si>
  <si>
    <t>seh2</t>
  </si>
  <si>
    <t>Falconer</t>
  </si>
  <si>
    <t>approx</t>
  </si>
  <si>
    <t>total number of observations</t>
  </si>
  <si>
    <t>true heritability</t>
  </si>
  <si>
    <t>intraclass correlation (HS here)</t>
  </si>
  <si>
    <t>nprog/sire</t>
  </si>
  <si>
    <t>opt sires</t>
  </si>
  <si>
    <t>lowerCI</t>
  </si>
  <si>
    <t>higher CI</t>
  </si>
  <si>
    <t>falconer</t>
  </si>
  <si>
    <t>formula in</t>
  </si>
  <si>
    <t>.</t>
  </si>
  <si>
    <t>Optimal family size</t>
  </si>
  <si>
    <t>Mean</t>
  </si>
  <si>
    <t>Probability density of true h2, given estimated value</t>
  </si>
  <si>
    <t>Sampling variance of heritability estimate</t>
  </si>
  <si>
    <t>Standard error of heritability depending on size of data set</t>
  </si>
  <si>
    <t>size</t>
  </si>
  <si>
    <t>Standard error of heritability depending on progeny group size</t>
  </si>
  <si>
    <t>genetic correlation</t>
  </si>
  <si>
    <t>T1</t>
  </si>
  <si>
    <t>T2</t>
  </si>
  <si>
    <t>Standard Error</t>
  </si>
  <si>
    <t>Figure 1</t>
  </si>
  <si>
    <t>Figure 2</t>
  </si>
  <si>
    <t>Figure 3</t>
  </si>
  <si>
    <t xml:space="preserve">N = </t>
  </si>
  <si>
    <t>Only fill in BLUE CELLs</t>
  </si>
  <si>
    <t>Approximate Formula</t>
  </si>
  <si>
    <t>lower 95%CI</t>
  </si>
  <si>
    <t>higher 95%CI</t>
  </si>
  <si>
    <t>Based on Falconer and Mackay, 1996</t>
  </si>
  <si>
    <t>Accuracy of heritability estimate in Half Sib Design</t>
  </si>
  <si>
    <t>Actual family size</t>
  </si>
  <si>
    <t>Compare different data set sizes</t>
  </si>
  <si>
    <t>lower limit 95%CI</t>
  </si>
  <si>
    <t>upper limit 95%CI</t>
  </si>
  <si>
    <t xml:space="preserve">          heritability</t>
  </si>
  <si>
    <t>size   /  prog group size</t>
  </si>
  <si>
    <t>Graph of Progeny Group size vs Accuracy</t>
  </si>
  <si>
    <t>Graph of Nr. Of observations vs Accuracy</t>
  </si>
  <si>
    <t>Probability density of true rg, given estimated value</t>
  </si>
  <si>
    <t>Sampling variance of genetic correlation estimate</t>
  </si>
  <si>
    <t>Standard error of genetic correlation depending on size of data set</t>
  </si>
  <si>
    <t>Standard error of genetic correlation depending on progeny group size</t>
  </si>
  <si>
    <t>true heritability trait 1</t>
  </si>
  <si>
    <t>true heritability trait 2</t>
  </si>
  <si>
    <t>true value of genetic correlation</t>
  </si>
  <si>
    <t>h2 trait1</t>
  </si>
  <si>
    <t>h2 trait2</t>
  </si>
  <si>
    <t>t (intraclass corr)</t>
  </si>
  <si>
    <t>Accuracy of genetic correlation estimate in Half Sib Design</t>
  </si>
  <si>
    <t>SE rg</t>
  </si>
  <si>
    <t>trait 1</t>
  </si>
  <si>
    <t>trait 2</t>
  </si>
  <si>
    <t>trait 1 SE h2</t>
  </si>
  <si>
    <t>trait2 SE h2</t>
  </si>
  <si>
    <t xml:space="preserve">       genetic correlation</t>
  </si>
  <si>
    <t>p318</t>
  </si>
  <si>
    <t>size\</t>
  </si>
  <si>
    <t>Sheet is protected, unprotect sheet if needed</t>
  </si>
  <si>
    <t>Sheet is protected, Unprotect sheet if needed</t>
  </si>
  <si>
    <t>Accurcay of estimating a simple correlation</t>
  </si>
  <si>
    <t>number of observations</t>
  </si>
  <si>
    <t>true correlation</t>
  </si>
  <si>
    <t>variance of estimated correlation</t>
  </si>
  <si>
    <t>SE of estimated correlation</t>
  </si>
  <si>
    <t>N</t>
  </si>
  <si>
    <t xml:space="preserve">True Corr =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</si>
</sst>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"/>
    <numFmt numFmtId="174" formatCode="0.00000"/>
    <numFmt numFmtId="175" formatCode="0.0000"/>
    <numFmt numFmtId="176" formatCode="0.00000E+00"/>
    <numFmt numFmtId="177" formatCode="0.0"/>
    <numFmt numFmtId="178" formatCode="0.0000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"/>
    <numFmt numFmtId="184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9B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172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172" fontId="0" fillId="33" borderId="0" xfId="0" applyNumberForma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17" xfId="0" applyFont="1" applyBorder="1" applyAlignment="1">
      <alignment/>
    </xf>
    <xf numFmtId="0" fontId="62" fillId="34" borderId="11" xfId="0" applyFont="1" applyFill="1" applyBorder="1" applyAlignment="1">
      <alignment/>
    </xf>
    <xf numFmtId="175" fontId="0" fillId="0" borderId="11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7" borderId="0" xfId="0" applyFill="1" applyAlignment="1">
      <alignment horizontal="right"/>
    </xf>
    <xf numFmtId="0" fontId="0" fillId="19" borderId="0" xfId="0" applyFill="1" applyAlignment="1">
      <alignment/>
    </xf>
    <xf numFmtId="0" fontId="6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19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62" fillId="34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Alignment="1">
      <alignment/>
    </xf>
    <xf numFmtId="172" fontId="3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62" fillId="34" borderId="0" xfId="0" applyFont="1" applyFill="1" applyAlignment="1" applyProtection="1">
      <alignment horizontal="center"/>
      <protection locked="0"/>
    </xf>
    <xf numFmtId="177" fontId="0" fillId="19" borderId="0" xfId="0" applyNumberFormat="1" applyFill="1" applyAlignment="1">
      <alignment horizontal="center"/>
    </xf>
    <xf numFmtId="1" fontId="0" fillId="19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58" fillId="0" borderId="11" xfId="0" applyFont="1" applyBorder="1" applyAlignment="1">
      <alignment/>
    </xf>
    <xf numFmtId="0" fontId="58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2" xfId="0" applyFont="1" applyBorder="1" applyAlignment="1">
      <alignment/>
    </xf>
    <xf numFmtId="178" fontId="0" fillId="0" borderId="14" xfId="0" applyNumberFormat="1" applyBorder="1" applyAlignment="1">
      <alignment/>
    </xf>
    <xf numFmtId="172" fontId="0" fillId="33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19" borderId="17" xfId="0" applyFill="1" applyBorder="1" applyAlignment="1">
      <alignment/>
    </xf>
    <xf numFmtId="177" fontId="0" fillId="19" borderId="12" xfId="0" applyNumberFormat="1" applyFill="1" applyBorder="1" applyAlignment="1">
      <alignment/>
    </xf>
    <xf numFmtId="0" fontId="0" fillId="19" borderId="13" xfId="0" applyFill="1" applyBorder="1" applyAlignment="1">
      <alignment/>
    </xf>
    <xf numFmtId="1" fontId="0" fillId="19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19" borderId="12" xfId="0" applyFill="1" applyBorder="1" applyAlignment="1">
      <alignment horizontal="center"/>
    </xf>
    <xf numFmtId="0" fontId="0" fillId="34" borderId="14" xfId="0" applyFill="1" applyBorder="1" applyAlignment="1" applyProtection="1">
      <alignment horizontal="center"/>
      <protection locked="0"/>
    </xf>
    <xf numFmtId="184" fontId="0" fillId="0" borderId="14" xfId="0" applyNumberForma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0" fontId="34" fillId="33" borderId="0" xfId="0" applyFont="1" applyFill="1" applyAlignment="1">
      <alignment horizontal="right"/>
    </xf>
    <xf numFmtId="172" fontId="34" fillId="33" borderId="0" xfId="0" applyNumberFormat="1" applyFon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2" fontId="0" fillId="0" borderId="13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5" fontId="0" fillId="33" borderId="10" xfId="0" applyNumberForma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175" fontId="0" fillId="35" borderId="10" xfId="0" applyNumberFormat="1" applyFill="1" applyBorder="1" applyAlignment="1">
      <alignment/>
    </xf>
    <xf numFmtId="0" fontId="0" fillId="35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98925"/>
          <c:h val="0.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'HS design graphs - heritability'!$E$80</c:f>
              <c:strCache>
                <c:ptCount val="1"/>
                <c:pt idx="0">
                  <c:v>N = 1000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heritability'!$B$83:$B$153</c:f>
              <c:numCache/>
            </c:numRef>
          </c:xVal>
          <c:yVal>
            <c:numRef>
              <c:f>'HS design graphs - heritability'!$E$83:$E$153</c:f>
              <c:numCache/>
            </c:numRef>
          </c:yVal>
          <c:smooth val="1"/>
        </c:ser>
        <c:ser>
          <c:idx val="1"/>
          <c:order val="1"/>
          <c:tx>
            <c:strRef>
              <c:f>'HS design graphs - heritability'!$F$80</c:f>
              <c:strCache>
                <c:ptCount val="1"/>
                <c:pt idx="0">
                  <c:v>N = 2000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heritability'!$C$83:$C$153</c:f>
              <c:numCache/>
            </c:numRef>
          </c:xVal>
          <c:yVal>
            <c:numRef>
              <c:f>'HS design graphs - heritability'!$F$83:$F$153</c:f>
              <c:numCache/>
            </c:numRef>
          </c:yVal>
          <c:smooth val="1"/>
        </c:ser>
        <c:ser>
          <c:idx val="2"/>
          <c:order val="2"/>
          <c:tx>
            <c:strRef>
              <c:f>'HS design graphs - heritability'!$G$80</c:f>
              <c:strCache>
                <c:ptCount val="1"/>
                <c:pt idx="0">
                  <c:v>N = 4000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heritability'!$D$83:$D$153</c:f>
              <c:numCache/>
            </c:numRef>
          </c:xVal>
          <c:yVal>
            <c:numRef>
              <c:f>'HS design graphs - heritability'!$G$83:$G$153</c:f>
              <c:numCache/>
            </c:numRef>
          </c:yVal>
          <c:smooth val="1"/>
        </c:ser>
        <c:axId val="38765779"/>
        <c:axId val="13347692"/>
      </c:scatterChart>
      <c:valAx>
        <c:axId val="3876577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7692"/>
        <c:crossesAt val="0"/>
        <c:crossBetween val="midCat"/>
        <c:dispUnits/>
      </c:valAx>
      <c:valAx>
        <c:axId val="13347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765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25"/>
          <c:y val="0.07875"/>
          <c:w val="0.164"/>
          <c:h val="0.3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8"/>
          <c:w val="0.94025"/>
          <c:h val="0.91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heritability'!$C$38</c:f>
              <c:strCache>
                <c:ptCount val="1"/>
                <c:pt idx="0">
                  <c:v>h2 = 0.3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heritability'!$B$41:$B$52</c:f>
              <c:numCache/>
            </c:numRef>
          </c:xVal>
          <c:yVal>
            <c:numRef>
              <c:f>'HS design graphs - heritability'!$C$41:$C$52</c:f>
              <c:numCache/>
            </c:numRef>
          </c:yVal>
          <c:smooth val="1"/>
        </c:ser>
        <c:ser>
          <c:idx val="0"/>
          <c:order val="1"/>
          <c:tx>
            <c:strRef>
              <c:f>'HS design graphs - heritability'!$D$38</c:f>
              <c:strCache>
                <c:ptCount val="1"/>
                <c:pt idx="0">
                  <c:v>h2 = 0.05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heritability'!$B$41:$B$52</c:f>
              <c:numCache/>
            </c:numRef>
          </c:xVal>
          <c:yVal>
            <c:numRef>
              <c:f>'HS design graphs - heritability'!$D$41:$D$52</c:f>
              <c:numCache/>
            </c:numRef>
          </c:yVal>
          <c:smooth val="1"/>
        </c:ser>
        <c:axId val="53020365"/>
        <c:axId val="7421238"/>
      </c:scatterChart>
      <c:valAx>
        <c:axId val="5302036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progeny per sire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crossBetween val="midCat"/>
        <c:dispUnits/>
        <c:majorUnit val="5"/>
        <c:minorUnit val="5"/>
      </c:valAx>
      <c:valAx>
        <c:axId val="7421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(h2)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55825"/>
          <c:w val="0.193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25"/>
          <c:w val="0.941"/>
          <c:h val="0.91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heritability'!$C$21</c:f>
              <c:strCache>
                <c:ptCount val="1"/>
                <c:pt idx="0">
                  <c:v>h2 = 0.3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heritability'!$B$24:$B$35</c:f>
              <c:numCache/>
            </c:numRef>
          </c:xVal>
          <c:yVal>
            <c:numRef>
              <c:f>'HS design graphs - heritability'!$C$24:$C$35</c:f>
              <c:numCache/>
            </c:numRef>
          </c:yVal>
          <c:smooth val="1"/>
        </c:ser>
        <c:ser>
          <c:idx val="0"/>
          <c:order val="1"/>
          <c:tx>
            <c:strRef>
              <c:f>'HS design graphs - heritability'!$D$21</c:f>
              <c:strCache>
                <c:ptCount val="1"/>
                <c:pt idx="0">
                  <c:v>h2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heritability'!$B$24:$B$35</c:f>
              <c:numCache/>
            </c:numRef>
          </c:xVal>
          <c:yVal>
            <c:numRef>
              <c:f>'HS design graphs - heritability'!$D$24:$D$35</c:f>
              <c:numCache/>
            </c:numRef>
          </c:yVal>
          <c:smooth val="1"/>
        </c:ser>
        <c:axId val="66791143"/>
        <c:axId val="64249376"/>
      </c:scatterChart>
      <c:val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size (number of records)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 val="autoZero"/>
        <c:crossBetween val="midCat"/>
        <c:dispUnits/>
      </c:val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(h2)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11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12325"/>
          <c:w val="0.1705"/>
          <c:h val="0.2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55"/>
          <c:w val="0.98475"/>
          <c:h val="0.9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'Falconer formulas SE heritabili'!$B$11</c:f>
              <c:strCache>
                <c:ptCount val="1"/>
                <c:pt idx="0">
                  <c:v>Optimal family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heritabili'!$C$42:$C$112</c:f>
              <c:numCache/>
            </c:numRef>
          </c:xVal>
          <c:yVal>
            <c:numRef>
              <c:f>'Falconer formulas SE heritabili'!$D$42:$D$112</c:f>
              <c:numCache/>
            </c:numRef>
          </c:yVal>
          <c:smooth val="1"/>
        </c:ser>
        <c:ser>
          <c:idx val="1"/>
          <c:order val="1"/>
          <c:tx>
            <c:strRef>
              <c:f>'Falconer formulas SE heritabili'!$F$11</c:f>
              <c:strCache>
                <c:ptCount val="1"/>
                <c:pt idx="0">
                  <c:v>Actual family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heritabili'!$F$42:$F$112</c:f>
              <c:numCache/>
            </c:numRef>
          </c:xVal>
          <c:yVal>
            <c:numRef>
              <c:f>'Falconer formulas SE heritabili'!$G$42:$G$112</c:f>
              <c:numCache/>
            </c:numRef>
          </c:yVal>
          <c:smooth val="1"/>
        </c:ser>
        <c:axId val="41373473"/>
        <c:axId val="36816938"/>
      </c:scatterChart>
      <c:valAx>
        <c:axId val="4137347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At val="0"/>
        <c:crossBetween val="midCat"/>
        <c:dispUnits/>
      </c:valAx>
      <c:valAx>
        <c:axId val="36816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3734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"/>
          <c:w val="0.285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98925"/>
          <c:h val="0.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'HS design graphs - correlation'!$E$80</c:f>
              <c:strCache>
                <c:ptCount val="1"/>
                <c:pt idx="0">
                  <c:v>N = 1000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correlation'!$B$83:$B$153</c:f>
              <c:numCache/>
            </c:numRef>
          </c:xVal>
          <c:yVal>
            <c:numRef>
              <c:f>'HS design graphs - correlation'!$E$83:$E$153</c:f>
              <c:numCache/>
            </c:numRef>
          </c:yVal>
          <c:smooth val="1"/>
        </c:ser>
        <c:ser>
          <c:idx val="1"/>
          <c:order val="1"/>
          <c:tx>
            <c:strRef>
              <c:f>'HS design graphs - correlation'!$F$80</c:f>
              <c:strCache>
                <c:ptCount val="1"/>
                <c:pt idx="0">
                  <c:v>N = 2000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correlation'!$C$83:$C$153</c:f>
              <c:numCache/>
            </c:numRef>
          </c:xVal>
          <c:yVal>
            <c:numRef>
              <c:f>'HS design graphs - correlation'!$F$83:$F$153</c:f>
              <c:numCache/>
            </c:numRef>
          </c:yVal>
          <c:smooth val="1"/>
        </c:ser>
        <c:ser>
          <c:idx val="2"/>
          <c:order val="2"/>
          <c:tx>
            <c:strRef>
              <c:f>'HS design graphs - correlation'!$G$80</c:f>
              <c:strCache>
                <c:ptCount val="1"/>
                <c:pt idx="0">
                  <c:v>N = 4000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correlation'!$D$83:$D$153</c:f>
              <c:numCache/>
            </c:numRef>
          </c:xVal>
          <c:yVal>
            <c:numRef>
              <c:f>'HS design graphs - correlation'!$G$83:$G$153</c:f>
              <c:numCache/>
            </c:numRef>
          </c:yVal>
          <c:smooth val="1"/>
        </c:ser>
        <c:axId val="62916987"/>
        <c:axId val="29381972"/>
      </c:scatterChart>
      <c:valAx>
        <c:axId val="6291698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972"/>
        <c:crossesAt val="0"/>
        <c:crossBetween val="midCat"/>
        <c:dispUnits/>
      </c:valAx>
      <c:valAx>
        <c:axId val="29381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9169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05375"/>
          <c:w val="0.18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8"/>
          <c:w val="0.94025"/>
          <c:h val="0.91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correlation'!$C$38</c:f>
              <c:strCache>
                <c:ptCount val="1"/>
                <c:pt idx="0">
                  <c:v>rg = 0.6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correlation'!$B$41:$B$52</c:f>
              <c:numCache/>
            </c:numRef>
          </c:xVal>
          <c:yVal>
            <c:numRef>
              <c:f>'HS design graphs - correlation'!$C$41:$C$52</c:f>
              <c:numCache/>
            </c:numRef>
          </c:yVal>
          <c:smooth val="1"/>
        </c:ser>
        <c:ser>
          <c:idx val="0"/>
          <c:order val="1"/>
          <c:tx>
            <c:strRef>
              <c:f>'HS design graphs - correlation'!$D$38</c:f>
              <c:strCache>
                <c:ptCount val="1"/>
                <c:pt idx="0">
                  <c:v>rg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correlation'!$B$41:$B$52</c:f>
              <c:numCache/>
            </c:numRef>
          </c:xVal>
          <c:yVal>
            <c:numRef>
              <c:f>'HS design graphs - correlation'!$D$41:$D$52</c:f>
              <c:numCache/>
            </c:numRef>
          </c:yVal>
          <c:smooth val="1"/>
        </c:ser>
        <c:axId val="63111157"/>
        <c:axId val="31129502"/>
      </c:scatterChart>
      <c:valAx>
        <c:axId val="6311115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progeny per sire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9502"/>
        <c:crosses val="autoZero"/>
        <c:crossBetween val="midCat"/>
        <c:dispUnits/>
        <c:majorUnit val="5"/>
        <c:minorUnit val="5"/>
      </c:valAx>
      <c:valAx>
        <c:axId val="311295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(rg)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51375"/>
          <c:w val="0.193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25"/>
          <c:w val="0.941"/>
          <c:h val="0.91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correlation'!$C$21</c:f>
              <c:strCache>
                <c:ptCount val="1"/>
                <c:pt idx="0">
                  <c:v>rg = 0.6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correlation'!$B$24:$B$35</c:f>
              <c:numCache/>
            </c:numRef>
          </c:xVal>
          <c:yVal>
            <c:numRef>
              <c:f>'HS design graphs - correlation'!$C$24:$C$35</c:f>
              <c:numCache/>
            </c:numRef>
          </c:yVal>
          <c:smooth val="1"/>
        </c:ser>
        <c:ser>
          <c:idx val="0"/>
          <c:order val="1"/>
          <c:tx>
            <c:strRef>
              <c:f>'HS design graphs - correlation'!$D$21</c:f>
              <c:strCache>
                <c:ptCount val="1"/>
                <c:pt idx="0">
                  <c:v>rg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correlation'!$B$24:$B$35</c:f>
              <c:numCache/>
            </c:numRef>
          </c:xVal>
          <c:yVal>
            <c:numRef>
              <c:f>'HS design graphs - correlation'!$D$24:$D$35</c:f>
              <c:numCache/>
            </c:numRef>
          </c:yVal>
          <c:smooth val="1"/>
        </c:ser>
        <c:axId val="11730063"/>
        <c:axId val="38461704"/>
      </c:scatterChart>
      <c:valAx>
        <c:axId val="1173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size (number of records)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1704"/>
        <c:crosses val="autoZero"/>
        <c:crossBetween val="midCat"/>
        <c:dispUnits/>
      </c:valAx>
      <c:valAx>
        <c:axId val="3846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(rg)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00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12325"/>
          <c:w val="0.1705"/>
          <c:h val="0.2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525"/>
          <c:w val="0.98475"/>
          <c:h val="0.9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'Falconer formulas SE gen corr'!$D$13</c:f>
              <c:strCache>
                <c:ptCount val="1"/>
                <c:pt idx="0">
                  <c:v>Optimal family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gen corr'!$C$40:$C$110</c:f>
              <c:numCache/>
            </c:numRef>
          </c:xVal>
          <c:yVal>
            <c:numRef>
              <c:f>'Falconer formulas SE gen corr'!$D$40:$D$110</c:f>
              <c:numCache/>
            </c:numRef>
          </c:yVal>
          <c:smooth val="1"/>
        </c:ser>
        <c:ser>
          <c:idx val="1"/>
          <c:order val="1"/>
          <c:tx>
            <c:strRef>
              <c:f>'Falconer formulas SE gen corr'!$G$13</c:f>
              <c:strCache>
                <c:ptCount val="1"/>
                <c:pt idx="0">
                  <c:v>Actual family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gen corr'!$F$40:$F$110</c:f>
              <c:numCache/>
            </c:numRef>
          </c:xVal>
          <c:yVal>
            <c:numRef>
              <c:f>'Falconer formulas SE gen corr'!$G$40:$G$110</c:f>
              <c:numCache/>
            </c:numRef>
          </c:yVal>
          <c:smooth val="1"/>
        </c:ser>
        <c:axId val="10611017"/>
        <c:axId val="28390290"/>
      </c:scatterChart>
      <c:valAx>
        <c:axId val="1061101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0290"/>
        <c:crossesAt val="0"/>
        <c:crossBetween val="midCat"/>
        <c:dispUnits/>
      </c:valAx>
      <c:valAx>
        <c:axId val="28390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6110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"/>
          <c:w val="0.285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Standard error of estimated simple correlation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6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'SE of simple correlation'!$F$3</c:f>
              <c:strCache>
                <c:ptCount val="1"/>
                <c:pt idx="0">
                  <c:v>True Corr = 0.3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 of simple correlation'!$E$4:$E$23</c:f>
              <c:numCache/>
            </c:numRef>
          </c:xVal>
          <c:yVal>
            <c:numRef>
              <c:f>'SE of simple correlation'!$F$4:$F$23</c:f>
              <c:numCache/>
            </c:numRef>
          </c:yVal>
          <c:smooth val="1"/>
        </c:ser>
        <c:ser>
          <c:idx val="1"/>
          <c:order val="1"/>
          <c:tx>
            <c:strRef>
              <c:f>'SE of simple correlation'!$G$3</c:f>
              <c:strCache>
                <c:ptCount val="1"/>
                <c:pt idx="0">
                  <c:v>True Corr = 0.8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 of simple correlation'!$E$4:$E$23</c:f>
              <c:numCache/>
            </c:numRef>
          </c:xVal>
          <c:yVal>
            <c:numRef>
              <c:f>'SE of simple correlation'!$G$4:$G$23</c:f>
              <c:numCache/>
            </c:numRef>
          </c:yVal>
          <c:smooth val="1"/>
        </c:ser>
        <c:axId val="54186019"/>
        <c:axId val="17912124"/>
      </c:scatterChart>
      <c:val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paired observations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12124"/>
        <c:crosses val="autoZero"/>
        <c:crossBetween val="midCat"/>
        <c:dispUnits/>
      </c:val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SE of estimated correlation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860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175"/>
          <c:y val="0.147"/>
          <c:w val="0.26975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12</xdr:col>
      <xdr:colOff>561975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4010025" y="914400"/>
        <a:ext cx="6534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38</xdr:row>
      <xdr:rowOff>85725</xdr:rowOff>
    </xdr:from>
    <xdr:to>
      <xdr:col>12</xdr:col>
      <xdr:colOff>571500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4019550" y="7877175"/>
        <a:ext cx="6534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36</xdr:row>
      <xdr:rowOff>9525</xdr:rowOff>
    </xdr:from>
    <xdr:to>
      <xdr:col>7</xdr:col>
      <xdr:colOff>1885950</xdr:colOff>
      <xdr:row>36</xdr:row>
      <xdr:rowOff>219075</xdr:rowOff>
    </xdr:to>
    <xdr:sp macro="[0]!makeagraphSEvsProggroupsize">
      <xdr:nvSpPr>
        <xdr:cNvPr id="3" name="TextBox 9"/>
        <xdr:cNvSpPr txBox="1">
          <a:spLocks noChangeArrowheads="1"/>
        </xdr:cNvSpPr>
      </xdr:nvSpPr>
      <xdr:spPr>
        <a:xfrm>
          <a:off x="5543550" y="7362825"/>
          <a:ext cx="1733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3</a:t>
          </a:r>
        </a:p>
      </xdr:txBody>
    </xdr:sp>
    <xdr:clientData/>
  </xdr:twoCellAnchor>
  <xdr:twoCellAnchor>
    <xdr:from>
      <xdr:col>7</xdr:col>
      <xdr:colOff>133350</xdr:colOff>
      <xdr:row>19</xdr:row>
      <xdr:rowOff>9525</xdr:rowOff>
    </xdr:from>
    <xdr:to>
      <xdr:col>7</xdr:col>
      <xdr:colOff>1933575</xdr:colOff>
      <xdr:row>19</xdr:row>
      <xdr:rowOff>219075</xdr:rowOff>
    </xdr:to>
    <xdr:sp macro="[0]!makeagraphSEvsDatasize">
      <xdr:nvSpPr>
        <xdr:cNvPr id="4" name="TextBox 10"/>
        <xdr:cNvSpPr txBox="1">
          <a:spLocks noChangeArrowheads="1"/>
        </xdr:cNvSpPr>
      </xdr:nvSpPr>
      <xdr:spPr>
        <a:xfrm>
          <a:off x="5524500" y="3924300"/>
          <a:ext cx="1800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2</a:t>
          </a:r>
        </a:p>
      </xdr:txBody>
    </xdr:sp>
    <xdr:clientData/>
  </xdr:twoCellAnchor>
  <xdr:twoCellAnchor>
    <xdr:from>
      <xdr:col>5</xdr:col>
      <xdr:colOff>57150</xdr:colOff>
      <xdr:row>21</xdr:row>
      <xdr:rowOff>47625</xdr:rowOff>
    </xdr:from>
    <xdr:to>
      <xdr:col>12</xdr:col>
      <xdr:colOff>561975</xdr:colOff>
      <xdr:row>35</xdr:row>
      <xdr:rowOff>114300</xdr:rowOff>
    </xdr:to>
    <xdr:graphicFrame>
      <xdr:nvGraphicFramePr>
        <xdr:cNvPr id="5" name="Chart 7"/>
        <xdr:cNvGraphicFramePr/>
      </xdr:nvGraphicFramePr>
      <xdr:xfrm>
        <a:off x="4038600" y="4400550"/>
        <a:ext cx="65055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5</xdr:row>
      <xdr:rowOff>190500</xdr:rowOff>
    </xdr:from>
    <xdr:to>
      <xdr:col>13</xdr:col>
      <xdr:colOff>485775</xdr:colOff>
      <xdr:row>22</xdr:row>
      <xdr:rowOff>85725</xdr:rowOff>
    </xdr:to>
    <xdr:graphicFrame>
      <xdr:nvGraphicFramePr>
        <xdr:cNvPr id="1" name="Chart 11"/>
        <xdr:cNvGraphicFramePr/>
      </xdr:nvGraphicFramePr>
      <xdr:xfrm>
        <a:off x="5686425" y="1333500"/>
        <a:ext cx="48577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12</xdr:col>
      <xdr:colOff>561975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4229100" y="904875"/>
        <a:ext cx="6534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38</xdr:row>
      <xdr:rowOff>85725</xdr:rowOff>
    </xdr:from>
    <xdr:to>
      <xdr:col>12</xdr:col>
      <xdr:colOff>571500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4238625" y="7867650"/>
        <a:ext cx="6534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36</xdr:row>
      <xdr:rowOff>9525</xdr:rowOff>
    </xdr:from>
    <xdr:to>
      <xdr:col>7</xdr:col>
      <xdr:colOff>1876425</xdr:colOff>
      <xdr:row>36</xdr:row>
      <xdr:rowOff>209550</xdr:rowOff>
    </xdr:to>
    <xdr:sp macro="[0]!makeagraph_SErg_vsProggroupsize">
      <xdr:nvSpPr>
        <xdr:cNvPr id="3" name="TextBox 3"/>
        <xdr:cNvSpPr txBox="1">
          <a:spLocks noChangeArrowheads="1"/>
        </xdr:cNvSpPr>
      </xdr:nvSpPr>
      <xdr:spPr>
        <a:xfrm>
          <a:off x="5762625" y="7353300"/>
          <a:ext cx="1724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3</a:t>
          </a:r>
        </a:p>
      </xdr:txBody>
    </xdr:sp>
    <xdr:clientData/>
  </xdr:twoCellAnchor>
  <xdr:twoCellAnchor>
    <xdr:from>
      <xdr:col>7</xdr:col>
      <xdr:colOff>123825</xdr:colOff>
      <xdr:row>19</xdr:row>
      <xdr:rowOff>19050</xdr:rowOff>
    </xdr:from>
    <xdr:to>
      <xdr:col>7</xdr:col>
      <xdr:colOff>1933575</xdr:colOff>
      <xdr:row>19</xdr:row>
      <xdr:rowOff>228600</xdr:rowOff>
    </xdr:to>
    <xdr:sp macro="[0]!makeagraph_SErg_vsDatasize">
      <xdr:nvSpPr>
        <xdr:cNvPr id="4" name="TextBox 4"/>
        <xdr:cNvSpPr txBox="1">
          <a:spLocks noChangeArrowheads="1"/>
        </xdr:cNvSpPr>
      </xdr:nvSpPr>
      <xdr:spPr>
        <a:xfrm>
          <a:off x="5734050" y="392430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2</a:t>
          </a:r>
        </a:p>
      </xdr:txBody>
    </xdr:sp>
    <xdr:clientData/>
  </xdr:twoCellAnchor>
  <xdr:twoCellAnchor>
    <xdr:from>
      <xdr:col>5</xdr:col>
      <xdr:colOff>57150</xdr:colOff>
      <xdr:row>21</xdr:row>
      <xdr:rowOff>47625</xdr:rowOff>
    </xdr:from>
    <xdr:to>
      <xdr:col>12</xdr:col>
      <xdr:colOff>561975</xdr:colOff>
      <xdr:row>35</xdr:row>
      <xdr:rowOff>114300</xdr:rowOff>
    </xdr:to>
    <xdr:graphicFrame>
      <xdr:nvGraphicFramePr>
        <xdr:cNvPr id="5" name="Chart 7"/>
        <xdr:cNvGraphicFramePr/>
      </xdr:nvGraphicFramePr>
      <xdr:xfrm>
        <a:off x="4257675" y="4391025"/>
        <a:ext cx="65055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219075</xdr:rowOff>
    </xdr:from>
    <xdr:to>
      <xdr:col>14</xdr:col>
      <xdr:colOff>571500</xdr:colOff>
      <xdr:row>22</xdr:row>
      <xdr:rowOff>114300</xdr:rowOff>
    </xdr:to>
    <xdr:graphicFrame>
      <xdr:nvGraphicFramePr>
        <xdr:cNvPr id="1" name="Chart 11"/>
        <xdr:cNvGraphicFramePr/>
      </xdr:nvGraphicFramePr>
      <xdr:xfrm>
        <a:off x="6429375" y="1314450"/>
        <a:ext cx="48577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11</xdr:row>
      <xdr:rowOff>152400</xdr:rowOff>
    </xdr:from>
    <xdr:to>
      <xdr:col>16</xdr:col>
      <xdr:colOff>180975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7115175" y="2247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54"/>
  <sheetViews>
    <sheetView zoomScale="90" zoomScaleNormal="90" zoomScalePageLayoutView="0" workbookViewId="0" topLeftCell="A1">
      <selection activeCell="C6" sqref="C6"/>
    </sheetView>
  </sheetViews>
  <sheetFormatPr defaultColWidth="9.140625" defaultRowHeight="15"/>
  <cols>
    <col min="2" max="2" width="18.7109375" style="0" customWidth="1"/>
    <col min="3" max="3" width="12.140625" style="0" bestFit="1" customWidth="1"/>
    <col min="4" max="4" width="10.57421875" style="0" bestFit="1" customWidth="1"/>
    <col min="5" max="6" width="9.140625" style="2" customWidth="1"/>
    <col min="7" max="7" width="12.00390625" style="0" bestFit="1" customWidth="1"/>
    <col min="8" max="8" width="30.57421875" style="0" customWidth="1"/>
    <col min="9" max="9" width="10.8515625" style="0" customWidth="1"/>
    <col min="13" max="13" width="9.710937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8" ht="18.75">
      <c r="A1" s="12"/>
      <c r="B1" s="12"/>
      <c r="C1" s="12"/>
      <c r="D1" s="12"/>
      <c r="E1" s="11"/>
      <c r="F1" s="11"/>
      <c r="G1" s="72" t="s">
        <v>38</v>
      </c>
      <c r="H1" s="72"/>
      <c r="I1" s="72"/>
      <c r="J1" s="58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24"/>
      <c r="B2" s="24"/>
      <c r="C2" s="24"/>
      <c r="D2" s="24"/>
      <c r="E2" s="41"/>
      <c r="F2" s="41"/>
      <c r="G2" s="134" t="s">
        <v>71</v>
      </c>
      <c r="H2" s="134"/>
      <c r="I2" s="134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8" ht="18.75">
      <c r="A3" s="53">
        <v>1</v>
      </c>
      <c r="B3" s="53" t="s">
        <v>45</v>
      </c>
      <c r="C3" s="53"/>
      <c r="D3" s="53"/>
      <c r="E3" s="73"/>
      <c r="F3" s="71" t="s">
        <v>34</v>
      </c>
      <c r="G3" s="27" t="s">
        <v>25</v>
      </c>
      <c r="H3" s="2"/>
      <c r="L3" s="12"/>
      <c r="M3" s="11"/>
      <c r="O3" s="27"/>
      <c r="P3" s="26"/>
      <c r="Q3" s="26"/>
      <c r="R3" s="26"/>
    </row>
    <row r="4" spans="6:18" ht="15.75">
      <c r="F4"/>
      <c r="G4" s="28" t="s">
        <v>26</v>
      </c>
      <c r="H4" s="2"/>
      <c r="L4" s="13"/>
      <c r="M4" s="13"/>
      <c r="O4" s="27"/>
      <c r="P4" s="26"/>
      <c r="Q4" s="26"/>
      <c r="R4" s="26"/>
    </row>
    <row r="5" spans="12:16" ht="15.75">
      <c r="L5" s="14"/>
      <c r="M5" s="15"/>
      <c r="N5" s="15"/>
      <c r="O5" s="16"/>
      <c r="P5" s="5"/>
    </row>
    <row r="6" spans="2:15" ht="15.75">
      <c r="B6" s="1" t="s">
        <v>13</v>
      </c>
      <c r="C6" s="62">
        <v>1000</v>
      </c>
      <c r="D6" s="62">
        <v>2000</v>
      </c>
      <c r="E6" s="62">
        <v>4000</v>
      </c>
      <c r="L6" s="15"/>
      <c r="N6" s="17"/>
      <c r="O6" s="12"/>
    </row>
    <row r="7" spans="2:15" ht="15.75">
      <c r="B7" s="1" t="s">
        <v>14</v>
      </c>
      <c r="C7" s="62">
        <v>0.3</v>
      </c>
      <c r="L7" s="15"/>
      <c r="M7" s="17"/>
      <c r="N7" s="17"/>
      <c r="O7" s="12"/>
    </row>
    <row r="8" spans="12:15" ht="15.75">
      <c r="L8" s="15"/>
      <c r="M8" s="17"/>
      <c r="N8" s="17"/>
      <c r="O8" s="16"/>
    </row>
    <row r="9" spans="2:15" ht="15.75">
      <c r="B9" s="1" t="s">
        <v>7</v>
      </c>
      <c r="C9" s="69">
        <f>4/C7</f>
        <v>13.333333333333334</v>
      </c>
      <c r="D9" s="69">
        <f>4/C7</f>
        <v>13.333333333333334</v>
      </c>
      <c r="E9" s="70">
        <f>4/C7</f>
        <v>13.333333333333334</v>
      </c>
      <c r="L9" s="15"/>
      <c r="M9" s="17"/>
      <c r="N9" s="18"/>
      <c r="O9" s="16"/>
    </row>
    <row r="10" spans="2:15" ht="15.75">
      <c r="B10" s="1" t="s">
        <v>17</v>
      </c>
      <c r="C10" s="22">
        <f>C6/C9</f>
        <v>75</v>
      </c>
      <c r="D10" s="22">
        <f>D6/D9</f>
        <v>150</v>
      </c>
      <c r="E10" s="22">
        <f>E6/E9</f>
        <v>300</v>
      </c>
      <c r="L10" s="15"/>
      <c r="M10" s="17"/>
      <c r="N10" s="18"/>
      <c r="O10" s="12"/>
    </row>
    <row r="11" spans="2:15" ht="15.75">
      <c r="B11" s="122" t="s">
        <v>1</v>
      </c>
      <c r="C11" s="123">
        <f>E81</f>
        <v>0.09131076743736195</v>
      </c>
      <c r="D11" s="123">
        <f>F81</f>
        <v>0.06434943210900683</v>
      </c>
      <c r="E11" s="123">
        <f>G81</f>
        <v>0.045425765915723434</v>
      </c>
      <c r="L11" s="15"/>
      <c r="M11" s="17"/>
      <c r="N11" s="18"/>
      <c r="O11" s="12"/>
    </row>
    <row r="12" spans="2:15" ht="15.75">
      <c r="B12" s="1" t="s">
        <v>46</v>
      </c>
      <c r="C12" s="69">
        <f>$C$7-1.96*C11</f>
        <v>0.12103089582277057</v>
      </c>
      <c r="D12" s="69">
        <f>$C$7-1.96*D11</f>
        <v>0.1738751130663466</v>
      </c>
      <c r="E12" s="69">
        <f>$C$7-1.96*E11</f>
        <v>0.21096549880518206</v>
      </c>
      <c r="L12" s="15"/>
      <c r="M12" s="18"/>
      <c r="N12" s="18"/>
      <c r="O12" s="12"/>
    </row>
    <row r="13" spans="2:14" ht="15.75">
      <c r="B13" s="1" t="s">
        <v>47</v>
      </c>
      <c r="C13" s="69">
        <f>$C$7+1.96*C11</f>
        <v>0.4789691041772294</v>
      </c>
      <c r="D13" s="69">
        <f>$C$7+1.96*D11</f>
        <v>0.42612488693365336</v>
      </c>
      <c r="E13" s="69">
        <f>$C$7+1.96*E11</f>
        <v>0.3890345011948179</v>
      </c>
      <c r="L13" s="8"/>
      <c r="M13" s="10"/>
      <c r="N13" s="10"/>
    </row>
    <row r="14" spans="12:14" ht="15.75">
      <c r="L14" s="8"/>
      <c r="M14" s="10"/>
      <c r="N14" s="10"/>
    </row>
    <row r="15" spans="12:14" ht="15.75">
      <c r="L15" s="8"/>
      <c r="M15" s="9"/>
      <c r="N15" s="9"/>
    </row>
    <row r="16" spans="12:15" ht="15.75">
      <c r="L16" s="4"/>
      <c r="M16" s="4"/>
      <c r="N16" s="5"/>
      <c r="O16" s="5"/>
    </row>
    <row r="17" spans="10:16" ht="15.75">
      <c r="J17" s="4"/>
      <c r="K17" s="5"/>
      <c r="L17" s="5"/>
      <c r="M17" s="5"/>
      <c r="N17" s="4"/>
      <c r="O17" s="5"/>
      <c r="P17" s="5"/>
    </row>
    <row r="18" spans="6:16" s="24" customFormat="1" ht="15.75">
      <c r="F18" s="41"/>
      <c r="G18" s="41"/>
      <c r="L18" s="79"/>
      <c r="M18" s="78"/>
      <c r="N18" s="79"/>
      <c r="O18" s="78"/>
      <c r="P18" s="78"/>
    </row>
    <row r="19" spans="1:16" ht="18.75">
      <c r="A19" s="53">
        <v>2</v>
      </c>
      <c r="B19" s="53" t="s">
        <v>51</v>
      </c>
      <c r="C19" s="53"/>
      <c r="D19" s="53"/>
      <c r="E19"/>
      <c r="G19" s="2"/>
      <c r="L19" s="4"/>
      <c r="M19" s="5"/>
      <c r="N19" s="4"/>
      <c r="O19" s="5"/>
      <c r="P19" s="5"/>
    </row>
    <row r="20" spans="3:16" ht="18.75">
      <c r="C20" s="4"/>
      <c r="D20" s="5"/>
      <c r="E20" s="5"/>
      <c r="F20" s="71" t="s">
        <v>35</v>
      </c>
      <c r="G20" s="74"/>
      <c r="H20" s="87">
        <f>G237</f>
        <v>0</v>
      </c>
      <c r="I20" s="86">
        <f>H20</f>
        <v>0</v>
      </c>
      <c r="K20" s="74"/>
      <c r="M20" s="5"/>
      <c r="N20" s="4"/>
      <c r="O20" s="5"/>
      <c r="P20" s="5"/>
    </row>
    <row r="21" spans="3:16" ht="15.75">
      <c r="C21" s="82" t="str">
        <f>CONCATENATE("h2 = ",C23)</f>
        <v>h2 = 0.3</v>
      </c>
      <c r="D21" s="82" t="str">
        <f>CONCATENATE("h2 = ",D23)</f>
        <v>h2 = 0.1</v>
      </c>
      <c r="E21" s="5"/>
      <c r="F21" s="26" t="s">
        <v>27</v>
      </c>
      <c r="G21" s="74"/>
      <c r="H21" s="74"/>
      <c r="I21" s="74"/>
      <c r="J21" s="74"/>
      <c r="K21" s="74"/>
      <c r="M21" s="5"/>
      <c r="N21" s="4"/>
      <c r="O21" s="5"/>
      <c r="P21" s="5"/>
    </row>
    <row r="22" spans="1:16" ht="15.75">
      <c r="A22" s="12"/>
      <c r="B22" s="80"/>
      <c r="C22" s="16" t="s">
        <v>48</v>
      </c>
      <c r="D22" s="12"/>
      <c r="E22" s="11"/>
      <c r="F22"/>
      <c r="I22" s="1"/>
      <c r="M22" s="5"/>
      <c r="N22" s="4"/>
      <c r="O22" s="5"/>
      <c r="P22" s="5"/>
    </row>
    <row r="23" spans="1:16" ht="15.75">
      <c r="A23" s="12"/>
      <c r="B23" s="81" t="s">
        <v>28</v>
      </c>
      <c r="C23" s="124">
        <v>0.3</v>
      </c>
      <c r="D23" s="124">
        <v>0.1</v>
      </c>
      <c r="E23" s="12"/>
      <c r="I23" s="1"/>
      <c r="M23" s="5"/>
      <c r="N23" s="4"/>
      <c r="O23" s="5"/>
      <c r="P23" s="5"/>
    </row>
    <row r="24" spans="1:16" ht="15.75">
      <c r="A24" s="12"/>
      <c r="B24" s="125">
        <v>500</v>
      </c>
      <c r="C24" s="128">
        <v>0.13001438935116438</v>
      </c>
      <c r="D24" s="128">
        <v>0.08132713729665864</v>
      </c>
      <c r="E24" s="12"/>
      <c r="I24" s="1"/>
      <c r="M24" s="5"/>
      <c r="N24" s="4"/>
      <c r="O24" s="5"/>
      <c r="P24" s="5"/>
    </row>
    <row r="25" spans="1:16" ht="15.75">
      <c r="A25" s="12"/>
      <c r="B25" s="125">
        <v>1000</v>
      </c>
      <c r="C25" s="128">
        <v>0.09131076743736194</v>
      </c>
      <c r="D25" s="128">
        <v>0.05629616161426994</v>
      </c>
      <c r="E25" s="12"/>
      <c r="I25" s="1"/>
      <c r="M25" s="5"/>
      <c r="N25" s="4"/>
      <c r="O25" s="5"/>
      <c r="P25" s="5"/>
    </row>
    <row r="26" spans="1:16" ht="15.75">
      <c r="A26" s="12"/>
      <c r="B26" s="125">
        <v>1500</v>
      </c>
      <c r="C26" s="128">
        <v>0.07438757807121057</v>
      </c>
      <c r="D26" s="128">
        <v>0.04564970479581665</v>
      </c>
      <c r="E26" s="12"/>
      <c r="I26" s="1"/>
      <c r="M26" s="5"/>
      <c r="N26" s="4"/>
      <c r="O26" s="5"/>
      <c r="P26" s="5"/>
    </row>
    <row r="27" spans="1:16" ht="15.75">
      <c r="A27" s="12"/>
      <c r="B27" s="125">
        <v>2000</v>
      </c>
      <c r="C27" s="128">
        <v>0.06434943210900682</v>
      </c>
      <c r="D27" s="128">
        <v>0.03939910583777666</v>
      </c>
      <c r="E27" s="12"/>
      <c r="I27" s="1"/>
      <c r="M27" s="5"/>
      <c r="N27" s="4"/>
      <c r="O27" s="5"/>
      <c r="P27" s="5"/>
    </row>
    <row r="28" spans="1:16" ht="15.75">
      <c r="A28" s="12"/>
      <c r="B28" s="125">
        <v>2500</v>
      </c>
      <c r="C28" s="128">
        <v>0.057517292539016183</v>
      </c>
      <c r="D28" s="128">
        <v>0.03516793335675791</v>
      </c>
      <c r="E28" s="12"/>
      <c r="M28" s="5"/>
      <c r="N28" s="4"/>
      <c r="O28" s="5"/>
      <c r="P28" s="5"/>
    </row>
    <row r="29" spans="1:16" ht="15.75">
      <c r="A29" s="12"/>
      <c r="B29" s="125">
        <v>3000</v>
      </c>
      <c r="C29" s="128">
        <v>0.05248241893124782</v>
      </c>
      <c r="D29" s="128">
        <v>0.03206037115581553</v>
      </c>
      <c r="E29" s="12"/>
      <c r="M29" s="5"/>
      <c r="N29" s="4"/>
      <c r="O29" s="5"/>
      <c r="P29" s="5"/>
    </row>
    <row r="30" spans="1:16" ht="15.75">
      <c r="A30" s="12"/>
      <c r="B30" s="125">
        <v>3500</v>
      </c>
      <c r="C30" s="128">
        <v>0.04857379170826365</v>
      </c>
      <c r="D30" s="128">
        <v>0.029653526727842067</v>
      </c>
      <c r="E30" s="12"/>
      <c r="M30" s="5"/>
      <c r="N30" s="4"/>
      <c r="O30" s="5"/>
      <c r="P30" s="5"/>
    </row>
    <row r="31" spans="1:16" ht="15.75">
      <c r="A31" s="12"/>
      <c r="B31" s="125">
        <v>4000</v>
      </c>
      <c r="C31" s="128">
        <v>0.04542576591572343</v>
      </c>
      <c r="D31" s="128">
        <v>0.027718313878055862</v>
      </c>
      <c r="E31" s="12"/>
      <c r="M31" s="5"/>
      <c r="N31" s="4"/>
      <c r="O31" s="5"/>
      <c r="P31" s="5"/>
    </row>
    <row r="32" spans="1:16" ht="15.75">
      <c r="A32" s="12"/>
      <c r="B32" s="125">
        <v>4500</v>
      </c>
      <c r="C32" s="128">
        <v>0.042819867439639406</v>
      </c>
      <c r="D32" s="128">
        <v>0.026118424248062776</v>
      </c>
      <c r="E32" s="12"/>
      <c r="M32" s="5"/>
      <c r="N32" s="4"/>
      <c r="O32" s="5"/>
      <c r="P32" s="5"/>
    </row>
    <row r="33" spans="1:16" ht="15.75">
      <c r="A33" s="12"/>
      <c r="B33" s="125">
        <v>5000</v>
      </c>
      <c r="C33" s="128">
        <v>0.04061645837805742</v>
      </c>
      <c r="D33" s="128">
        <v>0.02476700906252561</v>
      </c>
      <c r="E33" s="12"/>
      <c r="M33" s="5"/>
      <c r="N33" s="4"/>
      <c r="O33" s="5"/>
      <c r="P33" s="5"/>
    </row>
    <row r="34" spans="1:16" ht="15.75">
      <c r="A34" s="12"/>
      <c r="B34" s="125">
        <v>5500</v>
      </c>
      <c r="C34" s="128">
        <v>0.03872156778417735</v>
      </c>
      <c r="D34" s="128">
        <v>0.023605765034354274</v>
      </c>
      <c r="E34" s="12"/>
      <c r="M34" s="5"/>
      <c r="N34" s="4"/>
      <c r="O34" s="5"/>
      <c r="P34" s="5"/>
    </row>
    <row r="35" spans="1:16" ht="15.75">
      <c r="A35" s="12"/>
      <c r="B35" s="125">
        <v>6000</v>
      </c>
      <c r="C35" s="128">
        <v>0.03706932536577239</v>
      </c>
      <c r="D35" s="128">
        <v>0.022593903599550293</v>
      </c>
      <c r="E35" s="12"/>
      <c r="F35"/>
      <c r="I35" s="1"/>
      <c r="M35" s="5"/>
      <c r="N35" s="4"/>
      <c r="O35" s="5"/>
      <c r="P35" s="5"/>
    </row>
    <row r="36" spans="7:16" s="24" customFormat="1" ht="15.75">
      <c r="G36" s="41"/>
      <c r="J36" s="77"/>
      <c r="M36" s="78"/>
      <c r="N36" s="79"/>
      <c r="O36" s="78"/>
      <c r="P36" s="78"/>
    </row>
    <row r="37" spans="1:16" ht="18.75">
      <c r="A37" s="53">
        <v>3</v>
      </c>
      <c r="B37" s="53" t="s">
        <v>50</v>
      </c>
      <c r="C37" s="53"/>
      <c r="D37" s="53"/>
      <c r="F37" s="75" t="s">
        <v>36</v>
      </c>
      <c r="G37" s="76"/>
      <c r="H37" s="87">
        <f>G254</f>
        <v>0</v>
      </c>
      <c r="I37" s="76"/>
      <c r="J37" s="84"/>
      <c r="K37" s="84"/>
      <c r="L37" s="84"/>
      <c r="M37" s="16"/>
      <c r="N37" s="80"/>
      <c r="O37" s="5"/>
      <c r="P37" s="5"/>
    </row>
    <row r="38" spans="2:16" ht="15.75">
      <c r="B38" s="12"/>
      <c r="C38" s="82" t="str">
        <f>CONCATENATE("h2 = ",C40)</f>
        <v>h2 = 0.3</v>
      </c>
      <c r="D38" s="82" t="str">
        <f>CONCATENATE("h2 = ",D40)</f>
        <v>h2 = 0.05</v>
      </c>
      <c r="E38" s="11"/>
      <c r="F38" s="28" t="s">
        <v>29</v>
      </c>
      <c r="G38" s="84"/>
      <c r="H38" s="84"/>
      <c r="I38" s="84"/>
      <c r="J38" s="84"/>
      <c r="K38" s="84"/>
      <c r="L38" s="84"/>
      <c r="M38" s="16"/>
      <c r="N38" s="80"/>
      <c r="O38" s="5"/>
      <c r="P38" s="5"/>
    </row>
    <row r="39" spans="2:16" ht="15.75">
      <c r="B39" s="126">
        <v>1000</v>
      </c>
      <c r="C39" s="83" t="s">
        <v>48</v>
      </c>
      <c r="D39" s="13"/>
      <c r="E39" s="11"/>
      <c r="F39" s="27"/>
      <c r="G39" s="27"/>
      <c r="H39" s="27"/>
      <c r="I39" s="27"/>
      <c r="J39" s="27"/>
      <c r="K39" s="27"/>
      <c r="L39" s="12"/>
      <c r="M39" s="16"/>
      <c r="N39" s="80"/>
      <c r="O39" s="5"/>
      <c r="P39" s="5"/>
    </row>
    <row r="40" spans="2:16" ht="15.75">
      <c r="B40" s="85" t="s">
        <v>49</v>
      </c>
      <c r="C40" s="124">
        <v>0.3</v>
      </c>
      <c r="D40" s="124">
        <v>0.05</v>
      </c>
      <c r="E40" s="11"/>
      <c r="F40" s="12"/>
      <c r="G40" s="12"/>
      <c r="H40" s="12"/>
      <c r="I40" s="12"/>
      <c r="J40" s="12"/>
      <c r="K40" s="12"/>
      <c r="L40" s="12"/>
      <c r="M40" s="16"/>
      <c r="N40" s="80"/>
      <c r="O40" s="5"/>
      <c r="P40" s="5"/>
    </row>
    <row r="41" spans="2:16" ht="15.75">
      <c r="B41" s="127">
        <v>5</v>
      </c>
      <c r="C41" s="128">
        <v>0.10782476943876401</v>
      </c>
      <c r="D41" s="128">
        <v>0.09297364474995294</v>
      </c>
      <c r="E41" s="11"/>
      <c r="F41" s="12"/>
      <c r="G41" s="12"/>
      <c r="H41" s="12"/>
      <c r="I41" s="12"/>
      <c r="J41" s="12"/>
      <c r="K41" s="12"/>
      <c r="L41" s="12"/>
      <c r="M41" s="16"/>
      <c r="N41" s="80"/>
      <c r="O41" s="5"/>
      <c r="P41" s="5"/>
    </row>
    <row r="42" spans="2:16" ht="15.75">
      <c r="B42" s="127">
        <v>10</v>
      </c>
      <c r="C42" s="128">
        <v>0.09285230328035428</v>
      </c>
      <c r="D42" s="128">
        <v>0.06583748934693133</v>
      </c>
      <c r="E42" s="11"/>
      <c r="F42" s="12"/>
      <c r="G42" s="12"/>
      <c r="H42" s="12"/>
      <c r="I42" s="12"/>
      <c r="J42" s="12"/>
      <c r="K42" s="12"/>
      <c r="L42" s="12"/>
      <c r="M42" s="16"/>
      <c r="N42" s="80"/>
      <c r="O42" s="5"/>
      <c r="P42" s="5"/>
    </row>
    <row r="43" spans="2:16" ht="15.75">
      <c r="B43" s="127">
        <v>15</v>
      </c>
      <c r="C43" s="128">
        <v>0.09134577185758605</v>
      </c>
      <c r="D43" s="128">
        <v>0.0558943393057378</v>
      </c>
      <c r="E43" s="11"/>
      <c r="F43" s="12"/>
      <c r="G43" s="12"/>
      <c r="H43" s="12"/>
      <c r="I43" s="12"/>
      <c r="J43" s="12"/>
      <c r="K43" s="12"/>
      <c r="L43" s="12"/>
      <c r="M43" s="16"/>
      <c r="N43" s="80"/>
      <c r="O43" s="5"/>
      <c r="P43" s="5"/>
    </row>
    <row r="44" spans="2:16" ht="15.75">
      <c r="B44" s="127">
        <v>20</v>
      </c>
      <c r="C44" s="128">
        <v>0.09299050934445828</v>
      </c>
      <c r="D44" s="128">
        <v>0.05066026564384287</v>
      </c>
      <c r="E44" s="11"/>
      <c r="F44" s="12"/>
      <c r="G44" s="12"/>
      <c r="H44" s="12"/>
      <c r="I44" s="12"/>
      <c r="J44" s="12"/>
      <c r="K44" s="12"/>
      <c r="L44" s="12"/>
      <c r="M44" s="16"/>
      <c r="N44" s="80"/>
      <c r="O44" s="5"/>
      <c r="P44" s="5"/>
    </row>
    <row r="45" spans="2:16" ht="15.75">
      <c r="B45" s="127">
        <v>25</v>
      </c>
      <c r="C45" s="128">
        <v>0.09577823388155622</v>
      </c>
      <c r="D45" s="128">
        <v>0.047473091793609194</v>
      </c>
      <c r="E45" s="11"/>
      <c r="F45" s="12"/>
      <c r="G45" s="12"/>
      <c r="H45" s="12"/>
      <c r="I45" s="12"/>
      <c r="J45" s="12"/>
      <c r="K45" s="12"/>
      <c r="L45" s="12"/>
      <c r="M45" s="16"/>
      <c r="N45" s="80"/>
      <c r="O45" s="5"/>
      <c r="P45" s="5"/>
    </row>
    <row r="46" spans="2:16" ht="15.75">
      <c r="B46" s="127">
        <v>30</v>
      </c>
      <c r="C46" s="128">
        <v>0.09905481368650661</v>
      </c>
      <c r="D46" s="128">
        <v>0.045379921294664206</v>
      </c>
      <c r="E46" s="11"/>
      <c r="F46" s="12"/>
      <c r="G46" s="12"/>
      <c r="H46" s="12"/>
      <c r="I46" s="12"/>
      <c r="J46" s="12"/>
      <c r="K46" s="12"/>
      <c r="L46" s="12"/>
      <c r="M46" s="16"/>
      <c r="N46" s="80"/>
      <c r="O46" s="5"/>
      <c r="P46" s="5"/>
    </row>
    <row r="47" spans="2:16" ht="15.75">
      <c r="B47" s="127">
        <v>35</v>
      </c>
      <c r="C47" s="128">
        <v>0.10255148646314231</v>
      </c>
      <c r="D47" s="128">
        <v>0.04394645446740863</v>
      </c>
      <c r="E47" s="11"/>
      <c r="F47" s="12"/>
      <c r="G47" s="12"/>
      <c r="H47" s="12"/>
      <c r="I47" s="12"/>
      <c r="J47" s="12"/>
      <c r="K47" s="12"/>
      <c r="L47" s="12"/>
      <c r="M47" s="16"/>
      <c r="N47" s="80"/>
      <c r="O47" s="5"/>
      <c r="P47" s="5"/>
    </row>
    <row r="48" spans="2:16" ht="15.75">
      <c r="B48" s="127">
        <v>40</v>
      </c>
      <c r="C48" s="128">
        <v>0.10614229237821943</v>
      </c>
      <c r="D48" s="128">
        <v>0.042943866872423866</v>
      </c>
      <c r="E48" s="11"/>
      <c r="F48" s="12"/>
      <c r="G48" s="12"/>
      <c r="H48" s="12"/>
      <c r="I48" s="12"/>
      <c r="J48" s="12"/>
      <c r="K48" s="12"/>
      <c r="L48" s="12"/>
      <c r="M48" s="16"/>
      <c r="N48" s="80"/>
      <c r="O48" s="5"/>
      <c r="P48" s="5"/>
    </row>
    <row r="49" spans="2:16" ht="15.75">
      <c r="B49" s="127">
        <v>45</v>
      </c>
      <c r="C49" s="128">
        <v>0.10976329948290814</v>
      </c>
      <c r="D49" s="128">
        <v>0.04223920811339442</v>
      </c>
      <c r="E49" s="11"/>
      <c r="F49" s="12"/>
      <c r="G49" s="12"/>
      <c r="H49" s="12"/>
      <c r="I49" s="12"/>
      <c r="J49" s="12"/>
      <c r="K49" s="12"/>
      <c r="L49" s="12"/>
      <c r="M49" s="16"/>
      <c r="N49" s="80"/>
      <c r="O49" s="5"/>
      <c r="P49" s="5"/>
    </row>
    <row r="50" spans="2:16" ht="15.75">
      <c r="B50" s="127">
        <v>50</v>
      </c>
      <c r="C50" s="128">
        <v>0.11338053304645836</v>
      </c>
      <c r="D50" s="128">
        <v>0.04174956685490885</v>
      </c>
      <c r="E50" s="11"/>
      <c r="F50" s="12"/>
      <c r="G50" s="12"/>
      <c r="H50" s="12"/>
      <c r="I50" s="12"/>
      <c r="J50" s="12"/>
      <c r="K50" s="12"/>
      <c r="L50" s="12"/>
      <c r="M50" s="16"/>
      <c r="N50" s="80"/>
      <c r="O50" s="5"/>
      <c r="P50" s="5"/>
    </row>
    <row r="51" spans="2:16" ht="15.75">
      <c r="B51" s="127">
        <v>55</v>
      </c>
      <c r="C51" s="128">
        <v>0.11697560925631356</v>
      </c>
      <c r="D51" s="128">
        <v>0.041420383984055904</v>
      </c>
      <c r="E51" s="11"/>
      <c r="F51" s="12"/>
      <c r="G51" s="12"/>
      <c r="H51" s="12"/>
      <c r="I51" s="12"/>
      <c r="J51" s="12"/>
      <c r="K51" s="12"/>
      <c r="L51" s="12"/>
      <c r="M51" s="16"/>
      <c r="N51" s="80"/>
      <c r="O51" s="5"/>
      <c r="P51" s="5"/>
    </row>
    <row r="52" spans="2:16" ht="15.75">
      <c r="B52" s="127">
        <v>60</v>
      </c>
      <c r="C52" s="128">
        <v>0.12053870790238617</v>
      </c>
      <c r="D52" s="128">
        <v>0.041214209474283926</v>
      </c>
      <c r="E52" s="11"/>
      <c r="F52" s="12"/>
      <c r="G52" s="12"/>
      <c r="H52" s="12"/>
      <c r="I52" s="12"/>
      <c r="J52" s="12"/>
      <c r="K52" s="12"/>
      <c r="L52" s="12"/>
      <c r="M52" s="16"/>
      <c r="N52" s="80"/>
      <c r="O52" s="5"/>
      <c r="P52" s="5"/>
    </row>
    <row r="53" spans="5:16" s="24" customFormat="1" ht="15.75">
      <c r="E53" s="41"/>
      <c r="L53" s="42"/>
      <c r="M53" s="78"/>
      <c r="N53" s="79"/>
      <c r="O53" s="78"/>
      <c r="P53" s="78"/>
    </row>
    <row r="54" spans="5:16" ht="15.75">
      <c r="E54"/>
      <c r="F54"/>
      <c r="G54" s="2"/>
      <c r="M54" s="5"/>
      <c r="N54" s="4"/>
      <c r="O54" s="5"/>
      <c r="P54" s="5"/>
    </row>
    <row r="55" spans="5:16" ht="15.75">
      <c r="E55"/>
      <c r="F55"/>
      <c r="G55" s="2"/>
      <c r="M55" s="5"/>
      <c r="N55" s="4"/>
      <c r="O55" s="5"/>
      <c r="P55" s="5"/>
    </row>
    <row r="56" spans="5:16" ht="15.75">
      <c r="E56"/>
      <c r="F56"/>
      <c r="G56" s="2"/>
      <c r="M56" s="5"/>
      <c r="N56" s="4"/>
      <c r="O56" s="5"/>
      <c r="P56" s="5"/>
    </row>
    <row r="57" spans="5:14" ht="15">
      <c r="E57"/>
      <c r="F57"/>
      <c r="G57" s="2"/>
      <c r="M57"/>
      <c r="N57" s="2"/>
    </row>
    <row r="58" spans="5:14" ht="15">
      <c r="E58"/>
      <c r="F58"/>
      <c r="G58" s="2"/>
      <c r="M58"/>
      <c r="N58" s="2"/>
    </row>
    <row r="59" spans="5:14" ht="15">
      <c r="E59"/>
      <c r="F59"/>
      <c r="G59" s="2"/>
      <c r="M59"/>
      <c r="N59" s="2"/>
    </row>
    <row r="60" spans="5:14" ht="15">
      <c r="E60"/>
      <c r="F60"/>
      <c r="G60" s="2"/>
      <c r="M60"/>
      <c r="N60" s="2"/>
    </row>
    <row r="61" spans="5:14" ht="15">
      <c r="E61"/>
      <c r="F61"/>
      <c r="J61" s="1"/>
      <c r="M61"/>
      <c r="N61" s="2"/>
    </row>
    <row r="62" spans="5:14" ht="15">
      <c r="E62"/>
      <c r="F62"/>
      <c r="G62" s="2"/>
      <c r="J62" s="1"/>
      <c r="M62"/>
      <c r="N62" s="2"/>
    </row>
    <row r="63" spans="5:9" ht="15">
      <c r="E63"/>
      <c r="I63" s="1"/>
    </row>
    <row r="64" spans="5:9" ht="15">
      <c r="E64"/>
      <c r="I64" s="1"/>
    </row>
    <row r="65" spans="5:9" ht="15">
      <c r="E65"/>
      <c r="I65" s="1"/>
    </row>
    <row r="66" spans="5:9" ht="15">
      <c r="E66"/>
      <c r="I66" s="1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spans="2:8" ht="15">
      <c r="B72" s="2"/>
      <c r="C72" s="2"/>
      <c r="D72" s="2"/>
      <c r="G72" s="2"/>
      <c r="H72" s="2"/>
    </row>
    <row r="73" spans="2:8" ht="15">
      <c r="B73" s="2"/>
      <c r="C73" s="2"/>
      <c r="D73" s="2"/>
      <c r="G73" s="2"/>
      <c r="H73" s="2"/>
    </row>
    <row r="74" spans="2:8" ht="15">
      <c r="B74" s="2"/>
      <c r="C74" s="2"/>
      <c r="D74" s="2"/>
      <c r="E74" s="2" t="s">
        <v>37</v>
      </c>
      <c r="F74" s="2" t="s">
        <v>37</v>
      </c>
      <c r="G74" s="2" t="s">
        <v>37</v>
      </c>
      <c r="H74" s="2"/>
    </row>
    <row r="75" spans="2:8" ht="15">
      <c r="B75" s="66"/>
      <c r="C75" s="2"/>
      <c r="D75" s="2"/>
      <c r="E75" s="2">
        <f>C6</f>
        <v>1000</v>
      </c>
      <c r="F75" s="2">
        <f>D6</f>
        <v>2000</v>
      </c>
      <c r="G75" s="2">
        <f>E6</f>
        <v>4000</v>
      </c>
      <c r="H75" s="2"/>
    </row>
    <row r="76" spans="2:8" ht="15">
      <c r="B76" s="2" t="s">
        <v>4</v>
      </c>
      <c r="C76" s="2" t="s">
        <v>4</v>
      </c>
      <c r="D76" s="2" t="s">
        <v>4</v>
      </c>
      <c r="E76" s="67">
        <f>2*((1+(C9-1)*($C7/4))^2)*((1-($C7/4))^2)/(C9*(C9-1)*(C10-1))</f>
        <v>0.000521103515625</v>
      </c>
      <c r="F76" s="67">
        <f>2*((1+(D9-1)*($C7/4))^2)*((1-($C7/4))^2)/(D9*(D9-1)*(D10-1))</f>
        <v>0.0002588030882969799</v>
      </c>
      <c r="G76" s="67">
        <f>2*((1+(E9-1)*($C7/4))^2)*((1-($C7/4))^2)/(E9*(E9-1)*(E10-1))</f>
        <v>0.0001289687630643813</v>
      </c>
      <c r="H76" s="2"/>
    </row>
    <row r="77" spans="2:9" ht="15">
      <c r="B77" s="2" t="s">
        <v>3</v>
      </c>
      <c r="C77" s="2" t="s">
        <v>3</v>
      </c>
      <c r="D77" s="2" t="s">
        <v>3</v>
      </c>
      <c r="E77" s="3">
        <f>E76*16</f>
        <v>0.00833765625</v>
      </c>
      <c r="F77" s="3">
        <f>F76*16</f>
        <v>0.004140849412751679</v>
      </c>
      <c r="G77" s="3">
        <f>G76*16</f>
        <v>0.0020635002090301008</v>
      </c>
      <c r="H77" s="2"/>
      <c r="I77" s="2"/>
    </row>
    <row r="78" spans="2:9" ht="15">
      <c r="B78" s="2" t="s">
        <v>10</v>
      </c>
      <c r="C78" s="41" t="s">
        <v>10</v>
      </c>
      <c r="D78" s="41" t="s">
        <v>10</v>
      </c>
      <c r="E78" s="41">
        <f>SQRT(E77)</f>
        <v>0.09131076743736195</v>
      </c>
      <c r="F78" s="41">
        <f>SQRT(F77)</f>
        <v>0.06434943210900683</v>
      </c>
      <c r="G78" s="41">
        <f>SQRT(G77)</f>
        <v>0.045425765915723434</v>
      </c>
      <c r="H78" s="2"/>
      <c r="I78" s="2"/>
    </row>
    <row r="79" spans="2:9" ht="15">
      <c r="B79" s="68"/>
      <c r="C79" s="68"/>
      <c r="D79" s="68"/>
      <c r="E79" s="68"/>
      <c r="F79" s="68"/>
      <c r="G79" s="68"/>
      <c r="H79" s="2"/>
      <c r="I79" s="2"/>
    </row>
    <row r="80" spans="2:8" ht="15">
      <c r="B80" s="2"/>
      <c r="C80" s="2"/>
      <c r="D80" s="2"/>
      <c r="E80" s="2" t="str">
        <f>CONCATENATE(E74,E75)</f>
        <v>N = 1000</v>
      </c>
      <c r="F80" s="2" t="str">
        <f>CONCATENATE(F74,F75)</f>
        <v>N = 2000</v>
      </c>
      <c r="G80" s="2" t="str">
        <f>CONCATENATE(G74,G75)</f>
        <v>N = 4000</v>
      </c>
      <c r="H80" s="2"/>
    </row>
    <row r="81" spans="1:8" ht="15">
      <c r="A81" s="29" t="s">
        <v>33</v>
      </c>
      <c r="B81" s="29"/>
      <c r="C81" s="31"/>
      <c r="D81" s="31"/>
      <c r="E81" s="30">
        <f>E78</f>
        <v>0.09131076743736195</v>
      </c>
      <c r="F81" s="30">
        <f>F78</f>
        <v>0.06434943210900683</v>
      </c>
      <c r="G81" s="30">
        <f>G78</f>
        <v>0.045425765915723434</v>
      </c>
      <c r="H81" s="2"/>
    </row>
    <row r="82" spans="1:7" ht="15">
      <c r="A82" s="32" t="s">
        <v>24</v>
      </c>
      <c r="B82" s="32"/>
      <c r="C82" s="34"/>
      <c r="D82" s="34"/>
      <c r="E82" s="33">
        <f>C7</f>
        <v>0.3</v>
      </c>
      <c r="F82" s="33">
        <f>C7</f>
        <v>0.3</v>
      </c>
      <c r="G82" s="33">
        <f>C7</f>
        <v>0.3</v>
      </c>
    </row>
    <row r="83" spans="1:7" ht="15">
      <c r="A83">
        <v>-3.5</v>
      </c>
      <c r="B83">
        <f aca="true" t="shared" si="0" ref="B83:B114">$A83*E$81+E$82</f>
        <v>-0.019587686030766827</v>
      </c>
      <c r="C83">
        <f aca="true" t="shared" si="1" ref="C83:C114">$A83*F$81+F$82</f>
        <v>0.07477698761847609</v>
      </c>
      <c r="D83">
        <f aca="true" t="shared" si="2" ref="D83:D114">$A83*G$81+G$82</f>
        <v>0.14100981929496798</v>
      </c>
      <c r="E83">
        <f>(1/(E$81*SQRT(2*PI())))*EXP(-1*($B83-E$82)^2/(E$81*E$81*2))</f>
        <v>0.009557281353969684</v>
      </c>
      <c r="F83">
        <f aca="true" t="shared" si="3" ref="F83:F114">(1/(F$81*SQRT(2*PI())))*EXP(-1*($C83-F$82)^2/(F$81*F$81*2))</f>
        <v>0.013561622324303524</v>
      </c>
      <c r="G83">
        <f aca="true" t="shared" si="4" ref="G83:G114">(1/(G$81*SQRT(2*PI())))*EXP(-1*($D83-G$82)^2/(G$81*G$81*2))</f>
        <v>0.01921118284862412</v>
      </c>
    </row>
    <row r="84" spans="1:7" ht="15">
      <c r="A84">
        <v>-3.4</v>
      </c>
      <c r="B84">
        <f t="shared" si="0"/>
        <v>-0.010456609287030627</v>
      </c>
      <c r="C84">
        <f t="shared" si="1"/>
        <v>0.08121193082937678</v>
      </c>
      <c r="D84">
        <f t="shared" si="2"/>
        <v>0.14555239588654031</v>
      </c>
      <c r="E84">
        <f aca="true" t="shared" si="5" ref="E84:E147">(1/(E$81*SQRT(2*PI())))*EXP(-1*($B84-E$82)^2/(E$81*E$81*2))</f>
        <v>0.013494784931232868</v>
      </c>
      <c r="F84">
        <f t="shared" si="3"/>
        <v>0.019148874016256458</v>
      </c>
      <c r="G84">
        <f t="shared" si="4"/>
        <v>0.027125996527149473</v>
      </c>
    </row>
    <row r="85" spans="1:7" ht="15">
      <c r="A85">
        <v>-3.3</v>
      </c>
      <c r="B85">
        <f t="shared" si="0"/>
        <v>-0.0013255325432944276</v>
      </c>
      <c r="C85">
        <f t="shared" si="1"/>
        <v>0.08764687404027746</v>
      </c>
      <c r="D85">
        <f t="shared" si="2"/>
        <v>0.15009497247811265</v>
      </c>
      <c r="E85">
        <f t="shared" si="5"/>
        <v>0.01886490484526202</v>
      </c>
      <c r="F85">
        <f t="shared" si="3"/>
        <v>0.026768984318862064</v>
      </c>
      <c r="G85">
        <f t="shared" si="4"/>
        <v>0.037920526034706636</v>
      </c>
    </row>
    <row r="86" spans="1:7" ht="15">
      <c r="A86">
        <v>-3.2</v>
      </c>
      <c r="B86">
        <f t="shared" si="0"/>
        <v>0.007805544200441716</v>
      </c>
      <c r="C86">
        <f t="shared" si="1"/>
        <v>0.09408181725117812</v>
      </c>
      <c r="D86">
        <f t="shared" si="2"/>
        <v>0.154637549069685</v>
      </c>
      <c r="E86">
        <f t="shared" si="5"/>
        <v>0.026109606439353356</v>
      </c>
      <c r="F86">
        <f t="shared" si="3"/>
        <v>0.03704909465908321</v>
      </c>
      <c r="G86">
        <f t="shared" si="4"/>
        <v>0.052483170143744894</v>
      </c>
    </row>
    <row r="87" spans="1:7" ht="15">
      <c r="A87">
        <v>-3.1</v>
      </c>
      <c r="B87">
        <f t="shared" si="0"/>
        <v>0.016936620944177916</v>
      </c>
      <c r="C87">
        <f t="shared" si="1"/>
        <v>0.1005167604620788</v>
      </c>
      <c r="D87">
        <f t="shared" si="2"/>
        <v>0.15918012566125733</v>
      </c>
      <c r="E87">
        <f t="shared" si="5"/>
        <v>0.035776931328946666</v>
      </c>
      <c r="F87">
        <f t="shared" si="3"/>
        <v>0.05076686691913593</v>
      </c>
      <c r="G87">
        <f t="shared" si="4"/>
        <v>0.07191555255800665</v>
      </c>
    </row>
    <row r="88" spans="1:7" ht="15">
      <c r="A88">
        <v>-3</v>
      </c>
      <c r="B88">
        <f t="shared" si="0"/>
        <v>0.026067697687914115</v>
      </c>
      <c r="C88">
        <f t="shared" si="1"/>
        <v>0.10695170367297951</v>
      </c>
      <c r="D88">
        <f t="shared" si="2"/>
        <v>0.1637227022528297</v>
      </c>
      <c r="E88">
        <f t="shared" si="5"/>
        <v>0.04853587957168578</v>
      </c>
      <c r="F88">
        <f t="shared" si="3"/>
        <v>0.06887160098678945</v>
      </c>
      <c r="G88">
        <f t="shared" si="4"/>
        <v>0.09756243670520028</v>
      </c>
    </row>
    <row r="89" spans="1:7" ht="15">
      <c r="A89">
        <v>-2.9</v>
      </c>
      <c r="B89">
        <f t="shared" si="0"/>
        <v>0.035198774431650315</v>
      </c>
      <c r="C89">
        <f t="shared" si="1"/>
        <v>0.1133866468838802</v>
      </c>
      <c r="D89">
        <f t="shared" si="2"/>
        <v>0.16826527884440204</v>
      </c>
      <c r="E89">
        <f t="shared" si="5"/>
        <v>0.06518981919475396</v>
      </c>
      <c r="F89">
        <f t="shared" si="3"/>
        <v>0.09250326265028061</v>
      </c>
      <c r="G89">
        <f t="shared" si="4"/>
        <v>0.131038680356416</v>
      </c>
    </row>
    <row r="90" spans="1:7" ht="15">
      <c r="A90">
        <v>-2.8</v>
      </c>
      <c r="B90">
        <f t="shared" si="0"/>
        <v>0.044329851175386514</v>
      </c>
      <c r="C90">
        <f t="shared" si="1"/>
        <v>0.11982159009478088</v>
      </c>
      <c r="D90">
        <f t="shared" si="2"/>
        <v>0.17280785543597438</v>
      </c>
      <c r="E90">
        <f t="shared" si="5"/>
        <v>0.08668694618528822</v>
      </c>
      <c r="F90">
        <f t="shared" si="3"/>
        <v>0.12300732614969052</v>
      </c>
      <c r="G90">
        <f t="shared" si="4"/>
        <v>0.17425026135310911</v>
      </c>
    </row>
    <row r="91" spans="1:7" ht="15">
      <c r="A91">
        <v>-2.7</v>
      </c>
      <c r="B91">
        <f t="shared" si="0"/>
        <v>0.053460927919122686</v>
      </c>
      <c r="C91">
        <f t="shared" si="1"/>
        <v>0.12625653330568154</v>
      </c>
      <c r="D91">
        <f t="shared" si="2"/>
        <v>0.1773504320275467</v>
      </c>
      <c r="E91">
        <f t="shared" si="5"/>
        <v>0.11412602376353065</v>
      </c>
      <c r="F91">
        <f t="shared" si="3"/>
        <v>0.16194291810951356</v>
      </c>
      <c r="G91">
        <f t="shared" si="4"/>
        <v>0.22940581417506778</v>
      </c>
    </row>
    <row r="92" spans="1:7" ht="15">
      <c r="A92">
        <v>-2.6</v>
      </c>
      <c r="B92">
        <f t="shared" si="0"/>
        <v>0.06259200466285891</v>
      </c>
      <c r="C92">
        <f t="shared" si="1"/>
        <v>0.13269147651658222</v>
      </c>
      <c r="D92">
        <f t="shared" si="2"/>
        <v>0.18189300861911906</v>
      </c>
      <c r="E92">
        <f t="shared" si="5"/>
        <v>0.14875539451580413</v>
      </c>
      <c r="F92">
        <f t="shared" si="3"/>
        <v>0.21108141577187975</v>
      </c>
      <c r="G92">
        <f t="shared" si="4"/>
        <v>0.2990146442194402</v>
      </c>
    </row>
    <row r="93" spans="1:7" ht="15">
      <c r="A93">
        <v>-2.5</v>
      </c>
      <c r="B93">
        <f t="shared" si="0"/>
        <v>0.07172308140659511</v>
      </c>
      <c r="C93">
        <f t="shared" si="1"/>
        <v>0.1391264197274829</v>
      </c>
      <c r="D93">
        <f t="shared" si="2"/>
        <v>0.1864355852106914</v>
      </c>
      <c r="E93">
        <f t="shared" si="5"/>
        <v>0.19196312752045086</v>
      </c>
      <c r="F93">
        <f t="shared" si="3"/>
        <v>0.27239246593312433</v>
      </c>
      <c r="G93">
        <f t="shared" si="4"/>
        <v>0.3858669224441492</v>
      </c>
    </row>
    <row r="94" spans="1:7" ht="15">
      <c r="A94">
        <v>-2.4</v>
      </c>
      <c r="B94">
        <f t="shared" si="0"/>
        <v>0.08085415815033131</v>
      </c>
      <c r="C94">
        <f t="shared" si="1"/>
        <v>0.1455613629383836</v>
      </c>
      <c r="D94">
        <f t="shared" si="2"/>
        <v>0.19097816180226374</v>
      </c>
      <c r="E94">
        <f t="shared" si="5"/>
        <v>0.24525618306959557</v>
      </c>
      <c r="F94">
        <f t="shared" si="3"/>
        <v>0.34801442003259564</v>
      </c>
      <c r="G94">
        <f t="shared" si="4"/>
        <v>0.4929918041754219</v>
      </c>
    </row>
    <row r="95" spans="1:7" ht="15">
      <c r="A95">
        <v>-2.3</v>
      </c>
      <c r="B95">
        <f t="shared" si="0"/>
        <v>0.08998523489406751</v>
      </c>
      <c r="C95">
        <f t="shared" si="1"/>
        <v>0.1519963061492843</v>
      </c>
      <c r="D95">
        <f t="shared" si="2"/>
        <v>0.1955207383938361</v>
      </c>
      <c r="E95">
        <f t="shared" si="5"/>
        <v>0.3102266965506908</v>
      </c>
      <c r="F95">
        <f t="shared" si="3"/>
        <v>0.4402064915447223</v>
      </c>
      <c r="G95">
        <f t="shared" si="4"/>
        <v>0.6235896560149405</v>
      </c>
    </row>
    <row r="96" spans="1:7" ht="15">
      <c r="A96">
        <v>-2.2</v>
      </c>
      <c r="B96">
        <f t="shared" si="0"/>
        <v>0.09911631163780368</v>
      </c>
      <c r="C96">
        <f t="shared" si="1"/>
        <v>0.15843124936018496</v>
      </c>
      <c r="D96">
        <f t="shared" si="2"/>
        <v>0.2000633149854084</v>
      </c>
      <c r="E96">
        <f t="shared" si="5"/>
        <v>0.38850393925959004</v>
      </c>
      <c r="F96">
        <f t="shared" si="3"/>
        <v>0.5512805891765772</v>
      </c>
      <c r="G96">
        <f t="shared" si="4"/>
        <v>0.7809354918097793</v>
      </c>
    </row>
    <row r="97" spans="1:7" ht="15">
      <c r="A97">
        <v>-2.1</v>
      </c>
      <c r="B97">
        <f t="shared" si="0"/>
        <v>0.10824738838153988</v>
      </c>
      <c r="C97">
        <f t="shared" si="1"/>
        <v>0.16486619257108565</v>
      </c>
      <c r="D97">
        <f t="shared" si="2"/>
        <v>0.20460589157698078</v>
      </c>
      <c r="E97">
        <f t="shared" si="5"/>
        <v>0.48169123110918316</v>
      </c>
      <c r="F97">
        <f t="shared" si="3"/>
        <v>0.6835117970570395</v>
      </c>
      <c r="G97">
        <f t="shared" si="4"/>
        <v>0.9682521602833987</v>
      </c>
    </row>
    <row r="98" spans="1:7" ht="15">
      <c r="A98">
        <v>-2</v>
      </c>
      <c r="B98">
        <f t="shared" si="0"/>
        <v>0.11737846512527608</v>
      </c>
      <c r="C98">
        <f t="shared" si="1"/>
        <v>0.17130113578198633</v>
      </c>
      <c r="D98">
        <f t="shared" si="2"/>
        <v>0.20914846816855312</v>
      </c>
      <c r="E98">
        <f t="shared" si="5"/>
        <v>0.5912880597594932</v>
      </c>
      <c r="F98">
        <f t="shared" si="3"/>
        <v>0.8390278630855404</v>
      </c>
      <c r="G98">
        <f t="shared" si="4"/>
        <v>1.1885537959526162</v>
      </c>
    </row>
    <row r="99" spans="1:7" ht="15">
      <c r="A99">
        <v>-1.9</v>
      </c>
      <c r="B99">
        <f t="shared" si="0"/>
        <v>0.12650954186901228</v>
      </c>
      <c r="C99">
        <f t="shared" si="1"/>
        <v>0.17773607899288701</v>
      </c>
      <c r="D99">
        <f t="shared" si="2"/>
        <v>0.21369104476012546</v>
      </c>
      <c r="E99">
        <f t="shared" si="5"/>
        <v>0.7185988752059085</v>
      </c>
      <c r="F99">
        <f t="shared" si="3"/>
        <v>1.0196797799788593</v>
      </c>
      <c r="G99">
        <f t="shared" si="4"/>
        <v>1.4444624862552877</v>
      </c>
    </row>
    <row r="100" spans="1:7" ht="15">
      <c r="A100">
        <v>-1.8</v>
      </c>
      <c r="B100">
        <f t="shared" si="0"/>
        <v>0.13564061861274848</v>
      </c>
      <c r="C100">
        <f t="shared" si="1"/>
        <v>0.1841710222037877</v>
      </c>
      <c r="D100">
        <f t="shared" si="2"/>
        <v>0.2182336213516978</v>
      </c>
      <c r="E100">
        <f t="shared" si="5"/>
        <v>0.8646314177027699</v>
      </c>
      <c r="F100">
        <f t="shared" si="3"/>
        <v>1.2268975142959142</v>
      </c>
      <c r="G100">
        <f t="shared" si="4"/>
        <v>1.7380038995350595</v>
      </c>
    </row>
    <row r="101" spans="1:7" ht="15">
      <c r="A101">
        <v>-1.7</v>
      </c>
      <c r="B101">
        <f t="shared" si="0"/>
        <v>0.14477169535648468</v>
      </c>
      <c r="C101">
        <f t="shared" si="1"/>
        <v>0.19060596541468838</v>
      </c>
      <c r="D101">
        <f t="shared" si="2"/>
        <v>0.22277619794327014</v>
      </c>
      <c r="E101">
        <f t="shared" si="5"/>
        <v>1.0299889051026043</v>
      </c>
      <c r="F101">
        <f t="shared" si="3"/>
        <v>1.4615370220761146</v>
      </c>
      <c r="G101">
        <f t="shared" si="4"/>
        <v>2.070390569778664</v>
      </c>
    </row>
    <row r="102" spans="1:7" ht="15">
      <c r="A102">
        <v>-1.6</v>
      </c>
      <c r="B102">
        <f t="shared" si="0"/>
        <v>0.15390277210022085</v>
      </c>
      <c r="C102">
        <f t="shared" si="1"/>
        <v>0.19704090862558904</v>
      </c>
      <c r="D102">
        <f t="shared" si="2"/>
        <v>0.2273187745348425</v>
      </c>
      <c r="E102">
        <f t="shared" si="5"/>
        <v>1.2147618270270903</v>
      </c>
      <c r="F102">
        <f t="shared" si="3"/>
        <v>1.7237267065785062</v>
      </c>
      <c r="G102">
        <f t="shared" si="4"/>
        <v>2.441804391041914</v>
      </c>
    </row>
    <row r="103" spans="1:7" ht="15">
      <c r="A103">
        <v>-1.5</v>
      </c>
      <c r="B103">
        <f t="shared" si="0"/>
        <v>0.16303384884395705</v>
      </c>
      <c r="C103">
        <f t="shared" si="1"/>
        <v>0.20347585183648975</v>
      </c>
      <c r="D103">
        <f t="shared" si="2"/>
        <v>0.23186135112641484</v>
      </c>
      <c r="E103">
        <f t="shared" si="5"/>
        <v>1.418426318174789</v>
      </c>
      <c r="F103">
        <f t="shared" si="3"/>
        <v>2.012723211705912</v>
      </c>
      <c r="G103">
        <f t="shared" si="4"/>
        <v>2.851192336661543</v>
      </c>
    </row>
    <row r="104" spans="1:7" ht="15">
      <c r="A104">
        <v>-1.4</v>
      </c>
      <c r="B104">
        <f t="shared" si="0"/>
        <v>0.17216492558769325</v>
      </c>
      <c r="C104">
        <f t="shared" si="1"/>
        <v>0.20991079504739044</v>
      </c>
      <c r="D104">
        <f t="shared" si="2"/>
        <v>0.23640392771798718</v>
      </c>
      <c r="E104">
        <f t="shared" si="5"/>
        <v>1.6397569513196353</v>
      </c>
      <c r="F104">
        <f t="shared" si="3"/>
        <v>2.326787676728975</v>
      </c>
      <c r="G104">
        <f t="shared" si="4"/>
        <v>3.296091163625686</v>
      </c>
    </row>
    <row r="105" spans="1:7" ht="15">
      <c r="A105">
        <v>-1.3</v>
      </c>
      <c r="B105">
        <f t="shared" si="0"/>
        <v>0.18129600233142945</v>
      </c>
      <c r="C105">
        <f t="shared" si="1"/>
        <v>0.21634573825829112</v>
      </c>
      <c r="D105">
        <f t="shared" si="2"/>
        <v>0.24094650430955952</v>
      </c>
      <c r="E105">
        <f t="shared" si="5"/>
        <v>1.87676214818109</v>
      </c>
      <c r="F105">
        <f t="shared" si="3"/>
        <v>2.6630940853916467</v>
      </c>
      <c r="G105">
        <f t="shared" si="4"/>
        <v>3.772497581344924</v>
      </c>
    </row>
    <row r="106" spans="1:7" ht="15">
      <c r="A106">
        <v>-1.2</v>
      </c>
      <c r="B106">
        <f t="shared" si="0"/>
        <v>0.19042707907516565</v>
      </c>
      <c r="C106">
        <f t="shared" si="1"/>
        <v>0.22278068146919178</v>
      </c>
      <c r="D106">
        <f t="shared" si="2"/>
        <v>0.24548908090113186</v>
      </c>
      <c r="E106">
        <f t="shared" si="5"/>
        <v>2.1266501249857765</v>
      </c>
      <c r="F106">
        <f t="shared" si="3"/>
        <v>3.017680943232958</v>
      </c>
      <c r="G106">
        <f t="shared" si="4"/>
        <v>4.274799798499345</v>
      </c>
    </row>
    <row r="107" spans="1:7" ht="15">
      <c r="A107">
        <v>-1.1</v>
      </c>
      <c r="B107">
        <f t="shared" si="0"/>
        <v>0.19955815581890185</v>
      </c>
      <c r="C107">
        <f t="shared" si="1"/>
        <v>0.2292156246800925</v>
      </c>
      <c r="D107">
        <f t="shared" si="2"/>
        <v>0.25003165749270423</v>
      </c>
      <c r="E107">
        <f t="shared" si="5"/>
        <v>2.3858322862305856</v>
      </c>
      <c r="F107">
        <f t="shared" si="3"/>
        <v>3.385456093280089</v>
      </c>
      <c r="G107">
        <f t="shared" si="4"/>
        <v>4.795784344874291</v>
      </c>
    </row>
    <row r="108" spans="1:7" ht="15">
      <c r="A108">
        <v>-1</v>
      </c>
      <c r="B108">
        <f t="shared" si="0"/>
        <v>0.20868923256263805</v>
      </c>
      <c r="C108">
        <f t="shared" si="1"/>
        <v>0.23565056789099315</v>
      </c>
      <c r="D108">
        <f t="shared" si="2"/>
        <v>0.25457423408427654</v>
      </c>
      <c r="E108">
        <f t="shared" si="5"/>
        <v>2.6499692348455213</v>
      </c>
      <c r="F108">
        <f t="shared" si="3"/>
        <v>3.7602620036995678</v>
      </c>
      <c r="G108">
        <f t="shared" si="4"/>
        <v>5.326728556829656</v>
      </c>
    </row>
    <row r="109" spans="1:7" ht="15">
      <c r="A109">
        <v>-0.9</v>
      </c>
      <c r="B109">
        <f t="shared" si="0"/>
        <v>0.21782030930637425</v>
      </c>
      <c r="C109">
        <f t="shared" si="1"/>
        <v>0.24208551110189386</v>
      </c>
      <c r="D109">
        <f t="shared" si="2"/>
        <v>0.2591168106758489</v>
      </c>
      <c r="E109">
        <f t="shared" si="5"/>
        <v>2.9140621349096207</v>
      </c>
      <c r="F109">
        <f t="shared" si="3"/>
        <v>4.135005409962455</v>
      </c>
      <c r="G109">
        <f t="shared" si="4"/>
        <v>5.857584226370822</v>
      </c>
    </row>
    <row r="110" spans="1:7" ht="15">
      <c r="A110">
        <v>-0.8</v>
      </c>
      <c r="B110">
        <f t="shared" si="0"/>
        <v>0.22695138605011042</v>
      </c>
      <c r="C110">
        <f t="shared" si="1"/>
        <v>0.24852045431279451</v>
      </c>
      <c r="D110">
        <f t="shared" si="2"/>
        <v>0.2636593872674212</v>
      </c>
      <c r="E110">
        <f t="shared" si="5"/>
        <v>3.1725891796956756</v>
      </c>
      <c r="F110">
        <f t="shared" si="3"/>
        <v>4.5018509607163315</v>
      </c>
      <c r="G110">
        <f t="shared" si="4"/>
        <v>6.377251916873246</v>
      </c>
    </row>
    <row r="111" spans="1:7" ht="15">
      <c r="A111">
        <v>-0.7</v>
      </c>
      <c r="B111">
        <f t="shared" si="0"/>
        <v>0.23608246279384662</v>
      </c>
      <c r="C111">
        <f t="shared" si="1"/>
        <v>0.2549553975236952</v>
      </c>
      <c r="D111">
        <f t="shared" si="2"/>
        <v>0.2682019638589936</v>
      </c>
      <c r="E111">
        <f t="shared" si="5"/>
        <v>3.4196835940620427</v>
      </c>
      <c r="F111">
        <f t="shared" si="3"/>
        <v>4.852473800200888</v>
      </c>
      <c r="G111">
        <f t="shared" si="4"/>
        <v>6.873938767396311</v>
      </c>
    </row>
    <row r="112" spans="1:7" ht="15">
      <c r="A112">
        <v>-0.6</v>
      </c>
      <c r="B112">
        <f t="shared" si="0"/>
        <v>0.24521353953758282</v>
      </c>
      <c r="C112">
        <f t="shared" si="1"/>
        <v>0.2613903407345959</v>
      </c>
      <c r="D112">
        <f t="shared" si="2"/>
        <v>0.27274454045056595</v>
      </c>
      <c r="E112">
        <f t="shared" si="5"/>
        <v>3.649346207941879</v>
      </c>
      <c r="F112">
        <f t="shared" si="3"/>
        <v>5.178361206472233</v>
      </c>
      <c r="G112">
        <f t="shared" si="4"/>
        <v>7.335585788691329</v>
      </c>
    </row>
    <row r="113" spans="1:7" ht="15">
      <c r="A113">
        <v>-0.5</v>
      </c>
      <c r="B113">
        <f t="shared" si="0"/>
        <v>0.254344616281319</v>
      </c>
      <c r="C113">
        <f t="shared" si="1"/>
        <v>0.2678252839454966</v>
      </c>
      <c r="D113">
        <f t="shared" si="2"/>
        <v>0.27728711704213826</v>
      </c>
      <c r="E113">
        <f t="shared" si="5"/>
        <v>3.8556824857025966</v>
      </c>
      <c r="F113">
        <f t="shared" si="3"/>
        <v>5.4711489320979085</v>
      </c>
      <c r="G113">
        <f t="shared" si="4"/>
        <v>7.750344318188754</v>
      </c>
    </row>
    <row r="114" spans="1:7" ht="15">
      <c r="A114">
        <v>-0.4</v>
      </c>
      <c r="B114">
        <f t="shared" si="0"/>
        <v>0.2634756930250552</v>
      </c>
      <c r="C114">
        <f t="shared" si="1"/>
        <v>0.27426022715639725</v>
      </c>
      <c r="D114">
        <f t="shared" si="2"/>
        <v>0.28182969363371063</v>
      </c>
      <c r="E114">
        <f t="shared" si="5"/>
        <v>4.0331512990070095</v>
      </c>
      <c r="F114">
        <f t="shared" si="3"/>
        <v>5.722974208684236</v>
      </c>
      <c r="G114">
        <f t="shared" si="4"/>
        <v>8.10707608071067</v>
      </c>
    </row>
    <row r="115" spans="1:7" ht="15">
      <c r="A115">
        <v>-0.3</v>
      </c>
      <c r="B115">
        <f aca="true" t="shared" si="6" ref="B115:B146">$A115*E$81+E$82</f>
        <v>0.2726067697687914</v>
      </c>
      <c r="C115">
        <f aca="true" t="shared" si="7" ref="C115:C146">$A115*F$81+F$82</f>
        <v>0.28069517036729796</v>
      </c>
      <c r="D115">
        <f aca="true" t="shared" si="8" ref="D115:D146">$A115*G$81+G$82</f>
        <v>0.28637227022528294</v>
      </c>
      <c r="E115">
        <f t="shared" si="5"/>
        <v>4.1768109738224615</v>
      </c>
      <c r="F115">
        <f aca="true" t="shared" si="9" ref="F115:F146">(1/(F$81*SQRT(2*PI())))*EXP(-1*($C115-F$82)^2/(F$81*F$81*2))</f>
        <v>5.926824883465324</v>
      </c>
      <c r="G115">
        <f aca="true" t="shared" si="10" ref="G115:G146">(1/(G$81*SQRT(2*PI())))*EXP(-1*($D115-G$82)^2/(G$81*G$81*2))</f>
        <v>8.395847769921971</v>
      </c>
    </row>
    <row r="116" spans="1:7" ht="15">
      <c r="A116">
        <v>-0.2</v>
      </c>
      <c r="B116">
        <f t="shared" si="6"/>
        <v>0.2817378465125276</v>
      </c>
      <c r="C116">
        <f t="shared" si="7"/>
        <v>0.2871301135781986</v>
      </c>
      <c r="D116">
        <f t="shared" si="8"/>
        <v>0.2909148468168553</v>
      </c>
      <c r="E116">
        <f t="shared" si="5"/>
        <v>4.282547447032534</v>
      </c>
      <c r="F116">
        <f t="shared" si="9"/>
        <v>6.076863169717432</v>
      </c>
      <c r="G116">
        <f t="shared" si="10"/>
        <v>8.608389668122305</v>
      </c>
    </row>
    <row r="117" spans="1:7" ht="15">
      <c r="A117">
        <v>-0.1</v>
      </c>
      <c r="B117">
        <f t="shared" si="6"/>
        <v>0.2908689232562638</v>
      </c>
      <c r="C117">
        <f t="shared" si="7"/>
        <v>0.29356505678909933</v>
      </c>
      <c r="D117">
        <f t="shared" si="8"/>
        <v>0.2954574234084276</v>
      </c>
      <c r="E117">
        <f t="shared" si="5"/>
        <v>4.347269863319419</v>
      </c>
      <c r="F117">
        <f t="shared" si="9"/>
        <v>6.168703195462254</v>
      </c>
      <c r="G117">
        <f t="shared" si="10"/>
        <v>8.738488817413923</v>
      </c>
    </row>
    <row r="118" spans="1:7" ht="15">
      <c r="A118">
        <v>0</v>
      </c>
      <c r="B118">
        <f t="shared" si="6"/>
        <v>0.3</v>
      </c>
      <c r="C118">
        <f t="shared" si="7"/>
        <v>0.3</v>
      </c>
      <c r="D118">
        <f t="shared" si="8"/>
        <v>0.3</v>
      </c>
      <c r="E118">
        <f t="shared" si="5"/>
        <v>4.369060644190753</v>
      </c>
      <c r="F118">
        <f t="shared" si="9"/>
        <v>6.1996239489049625</v>
      </c>
      <c r="G118">
        <f t="shared" si="10"/>
        <v>8.782290674890854</v>
      </c>
    </row>
    <row r="119" spans="1:7" ht="15">
      <c r="A119">
        <v>0.1</v>
      </c>
      <c r="B119">
        <f t="shared" si="6"/>
        <v>0.3091310767437362</v>
      </c>
      <c r="C119">
        <f t="shared" si="7"/>
        <v>0.30643494321090065</v>
      </c>
      <c r="D119">
        <f t="shared" si="8"/>
        <v>0.30454257659157236</v>
      </c>
      <c r="E119">
        <f t="shared" si="5"/>
        <v>4.347269863319419</v>
      </c>
      <c r="F119">
        <f t="shared" si="9"/>
        <v>6.168703195462254</v>
      </c>
      <c r="G119">
        <f t="shared" si="10"/>
        <v>8.738488817413923</v>
      </c>
    </row>
    <row r="120" spans="1:7" ht="15">
      <c r="A120">
        <v>0.2</v>
      </c>
      <c r="B120">
        <f t="shared" si="6"/>
        <v>0.3182621534874724</v>
      </c>
      <c r="C120">
        <f t="shared" si="7"/>
        <v>0.31286988642180136</v>
      </c>
      <c r="D120">
        <f t="shared" si="8"/>
        <v>0.30908515318314467</v>
      </c>
      <c r="E120">
        <f t="shared" si="5"/>
        <v>4.282547447032534</v>
      </c>
      <c r="F120">
        <f t="shared" si="9"/>
        <v>6.076863169717432</v>
      </c>
      <c r="G120">
        <f t="shared" si="10"/>
        <v>8.608389668122305</v>
      </c>
    </row>
    <row r="121" spans="1:7" ht="15">
      <c r="A121">
        <v>0.3</v>
      </c>
      <c r="B121">
        <f t="shared" si="6"/>
        <v>0.3273932302312086</v>
      </c>
      <c r="C121">
        <f t="shared" si="7"/>
        <v>0.319304829632702</v>
      </c>
      <c r="D121">
        <f t="shared" si="8"/>
        <v>0.31362772977471703</v>
      </c>
      <c r="E121">
        <f t="shared" si="5"/>
        <v>4.1768109738224615</v>
      </c>
      <c r="F121">
        <f t="shared" si="9"/>
        <v>5.926824883465324</v>
      </c>
      <c r="G121">
        <f t="shared" si="10"/>
        <v>8.395847769921971</v>
      </c>
    </row>
    <row r="122" spans="1:7" ht="15">
      <c r="A122">
        <v>0.4</v>
      </c>
      <c r="B122">
        <f t="shared" si="6"/>
        <v>0.3365243069749448</v>
      </c>
      <c r="C122">
        <f t="shared" si="7"/>
        <v>0.3257397728436027</v>
      </c>
      <c r="D122">
        <f t="shared" si="8"/>
        <v>0.31817030636628935</v>
      </c>
      <c r="E122">
        <f t="shared" si="5"/>
        <v>4.0331512990070095</v>
      </c>
      <c r="F122">
        <f t="shared" si="9"/>
        <v>5.722974208684236</v>
      </c>
      <c r="G122">
        <f t="shared" si="10"/>
        <v>8.10707608071067</v>
      </c>
    </row>
    <row r="123" spans="1:7" ht="15">
      <c r="A123">
        <v>0.5</v>
      </c>
      <c r="B123">
        <f t="shared" si="6"/>
        <v>0.345655383718681</v>
      </c>
      <c r="C123">
        <f t="shared" si="7"/>
        <v>0.3321747160545034</v>
      </c>
      <c r="D123">
        <f t="shared" si="8"/>
        <v>0.3227128829578617</v>
      </c>
      <c r="E123">
        <f t="shared" si="5"/>
        <v>3.8556824857025966</v>
      </c>
      <c r="F123">
        <f t="shared" si="9"/>
        <v>5.4711489320979085</v>
      </c>
      <c r="G123">
        <f t="shared" si="10"/>
        <v>7.750344318188754</v>
      </c>
    </row>
    <row r="124" spans="1:7" ht="15">
      <c r="A124">
        <v>0.6</v>
      </c>
      <c r="B124">
        <f t="shared" si="6"/>
        <v>0.35478646046241713</v>
      </c>
      <c r="C124">
        <f t="shared" si="7"/>
        <v>0.3386096592654041</v>
      </c>
      <c r="D124">
        <f t="shared" si="8"/>
        <v>0.327255459549434</v>
      </c>
      <c r="E124">
        <f t="shared" si="5"/>
        <v>3.6493462079418797</v>
      </c>
      <c r="F124">
        <f t="shared" si="9"/>
        <v>5.178361206472233</v>
      </c>
      <c r="G124">
        <f t="shared" si="10"/>
        <v>7.335585788691329</v>
      </c>
    </row>
    <row r="125" spans="1:7" ht="15">
      <c r="A125">
        <v>0.7</v>
      </c>
      <c r="B125">
        <f t="shared" si="6"/>
        <v>0.3639175372061534</v>
      </c>
      <c r="C125">
        <f t="shared" si="7"/>
        <v>0.34504460247630475</v>
      </c>
      <c r="D125">
        <f t="shared" si="8"/>
        <v>0.3317980361410064</v>
      </c>
      <c r="E125">
        <f t="shared" si="5"/>
        <v>3.4196835940620423</v>
      </c>
      <c r="F125">
        <f t="shared" si="9"/>
        <v>4.852473800200888</v>
      </c>
      <c r="G125">
        <f t="shared" si="10"/>
        <v>6.873938767396311</v>
      </c>
    </row>
    <row r="126" spans="1:7" ht="15">
      <c r="A126">
        <v>0.8</v>
      </c>
      <c r="B126">
        <f t="shared" si="6"/>
        <v>0.37304861394988953</v>
      </c>
      <c r="C126">
        <f t="shared" si="7"/>
        <v>0.35147954568720546</v>
      </c>
      <c r="D126">
        <f t="shared" si="8"/>
        <v>0.33634061273257876</v>
      </c>
      <c r="E126">
        <f t="shared" si="5"/>
        <v>3.172589179695676</v>
      </c>
      <c r="F126">
        <f t="shared" si="9"/>
        <v>4.5018509607163315</v>
      </c>
      <c r="G126">
        <f t="shared" si="10"/>
        <v>6.377251916873246</v>
      </c>
    </row>
    <row r="127" spans="1:7" ht="15">
      <c r="A127">
        <v>0.9</v>
      </c>
      <c r="B127">
        <f t="shared" si="6"/>
        <v>0.38217969069362573</v>
      </c>
      <c r="C127">
        <f t="shared" si="7"/>
        <v>0.3579144888981061</v>
      </c>
      <c r="D127">
        <f t="shared" si="8"/>
        <v>0.34088318932415107</v>
      </c>
      <c r="E127">
        <f t="shared" si="5"/>
        <v>2.9140621349096207</v>
      </c>
      <c r="F127">
        <f t="shared" si="9"/>
        <v>4.135005409962455</v>
      </c>
      <c r="G127">
        <f t="shared" si="10"/>
        <v>5.857584226370822</v>
      </c>
    </row>
    <row r="128" spans="1:7" ht="15">
      <c r="A128">
        <v>1</v>
      </c>
      <c r="B128">
        <f t="shared" si="6"/>
        <v>0.39131076743736193</v>
      </c>
      <c r="C128">
        <f t="shared" si="7"/>
        <v>0.36434943210900683</v>
      </c>
      <c r="D128">
        <f t="shared" si="8"/>
        <v>0.34542576591572344</v>
      </c>
      <c r="E128">
        <f t="shared" si="5"/>
        <v>2.6499692348455213</v>
      </c>
      <c r="F128">
        <f t="shared" si="9"/>
        <v>3.7602620036995678</v>
      </c>
      <c r="G128">
        <f t="shared" si="10"/>
        <v>5.326728556829656</v>
      </c>
    </row>
    <row r="129" spans="1:7" ht="15">
      <c r="A129">
        <v>1.1</v>
      </c>
      <c r="B129">
        <f t="shared" si="6"/>
        <v>0.4004418441810981</v>
      </c>
      <c r="C129">
        <f t="shared" si="7"/>
        <v>0.3707843753199075</v>
      </c>
      <c r="D129">
        <f t="shared" si="8"/>
        <v>0.34996834250729575</v>
      </c>
      <c r="E129">
        <f t="shared" si="5"/>
        <v>2.3858322862305856</v>
      </c>
      <c r="F129">
        <f t="shared" si="9"/>
        <v>3.385456093280089</v>
      </c>
      <c r="G129">
        <f t="shared" si="10"/>
        <v>4.795784344874291</v>
      </c>
    </row>
    <row r="130" spans="1:7" ht="15">
      <c r="A130">
        <v>1.2</v>
      </c>
      <c r="B130">
        <f t="shared" si="6"/>
        <v>0.4095729209248343</v>
      </c>
      <c r="C130">
        <f t="shared" si="7"/>
        <v>0.3772193185308082</v>
      </c>
      <c r="D130">
        <f t="shared" si="8"/>
        <v>0.3545109190988681</v>
      </c>
      <c r="E130">
        <f t="shared" si="5"/>
        <v>2.1266501249857765</v>
      </c>
      <c r="F130">
        <f t="shared" si="9"/>
        <v>3.017680943232958</v>
      </c>
      <c r="G130">
        <f t="shared" si="10"/>
        <v>4.274799798499345</v>
      </c>
    </row>
    <row r="131" spans="1:7" ht="15">
      <c r="A131">
        <v>1.3</v>
      </c>
      <c r="B131">
        <f t="shared" si="6"/>
        <v>0.4187039976685705</v>
      </c>
      <c r="C131">
        <f t="shared" si="7"/>
        <v>0.38365426174170886</v>
      </c>
      <c r="D131">
        <f t="shared" si="8"/>
        <v>0.3590534956904404</v>
      </c>
      <c r="E131">
        <f t="shared" si="5"/>
        <v>1.87676214818109</v>
      </c>
      <c r="F131">
        <f t="shared" si="9"/>
        <v>2.6630940853916467</v>
      </c>
      <c r="G131">
        <f t="shared" si="10"/>
        <v>3.7724975813449273</v>
      </c>
    </row>
    <row r="132" spans="1:7" ht="15">
      <c r="A132">
        <v>1.4</v>
      </c>
      <c r="B132">
        <f t="shared" si="6"/>
        <v>0.4278350744123067</v>
      </c>
      <c r="C132">
        <f t="shared" si="7"/>
        <v>0.39008920495260957</v>
      </c>
      <c r="D132">
        <f t="shared" si="8"/>
        <v>0.3635960722820128</v>
      </c>
      <c r="E132">
        <f t="shared" si="5"/>
        <v>1.6397569513196353</v>
      </c>
      <c r="F132">
        <f t="shared" si="9"/>
        <v>2.3267876767289737</v>
      </c>
      <c r="G132">
        <f t="shared" si="10"/>
        <v>3.296091163625686</v>
      </c>
    </row>
    <row r="133" spans="1:7" ht="15">
      <c r="A133">
        <v>1.5</v>
      </c>
      <c r="B133">
        <f t="shared" si="6"/>
        <v>0.4369661511560429</v>
      </c>
      <c r="C133">
        <f t="shared" si="7"/>
        <v>0.3965241481635102</v>
      </c>
      <c r="D133">
        <f t="shared" si="8"/>
        <v>0.36813864887358516</v>
      </c>
      <c r="E133">
        <f t="shared" si="5"/>
        <v>1.418426318174789</v>
      </c>
      <c r="F133">
        <f t="shared" si="9"/>
        <v>2.012723211705912</v>
      </c>
      <c r="G133">
        <f t="shared" si="10"/>
        <v>2.85119233666154</v>
      </c>
    </row>
    <row r="134" spans="1:7" ht="15">
      <c r="A134">
        <v>1.6</v>
      </c>
      <c r="B134">
        <f t="shared" si="6"/>
        <v>0.4460972278997791</v>
      </c>
      <c r="C134">
        <f t="shared" si="7"/>
        <v>0.40295909137441094</v>
      </c>
      <c r="D134">
        <f t="shared" si="8"/>
        <v>0.3726812254651575</v>
      </c>
      <c r="E134">
        <f t="shared" si="5"/>
        <v>1.2147618270270903</v>
      </c>
      <c r="F134">
        <f t="shared" si="9"/>
        <v>1.7237267065785062</v>
      </c>
      <c r="G134">
        <f t="shared" si="10"/>
        <v>2.441804391041914</v>
      </c>
    </row>
    <row r="135" spans="1:7" ht="15">
      <c r="A135">
        <v>1.7</v>
      </c>
      <c r="B135">
        <f t="shared" si="6"/>
        <v>0.45522830464351527</v>
      </c>
      <c r="C135">
        <f t="shared" si="7"/>
        <v>0.4093940345853116</v>
      </c>
      <c r="D135">
        <f t="shared" si="8"/>
        <v>0.37722380205672984</v>
      </c>
      <c r="E135">
        <f t="shared" si="5"/>
        <v>1.0299889051026045</v>
      </c>
      <c r="F135">
        <f t="shared" si="9"/>
        <v>1.4615370220761146</v>
      </c>
      <c r="G135">
        <f t="shared" si="10"/>
        <v>2.070390569778664</v>
      </c>
    </row>
    <row r="136" spans="1:7" ht="15">
      <c r="A136">
        <v>1.8</v>
      </c>
      <c r="B136">
        <f t="shared" si="6"/>
        <v>0.4643593813872515</v>
      </c>
      <c r="C136">
        <f t="shared" si="7"/>
        <v>0.4158289777962123</v>
      </c>
      <c r="D136">
        <f t="shared" si="8"/>
        <v>0.3817663786483022</v>
      </c>
      <c r="E136">
        <f t="shared" si="5"/>
        <v>0.8646314177027694</v>
      </c>
      <c r="F136">
        <f t="shared" si="9"/>
        <v>1.2268975142959135</v>
      </c>
      <c r="G136">
        <f t="shared" si="10"/>
        <v>1.7380038995350575</v>
      </c>
    </row>
    <row r="137" spans="1:7" ht="15">
      <c r="A137">
        <v>1.9</v>
      </c>
      <c r="B137">
        <f t="shared" si="6"/>
        <v>0.47349045813098767</v>
      </c>
      <c r="C137">
        <f t="shared" si="7"/>
        <v>0.42226392100711296</v>
      </c>
      <c r="D137">
        <f t="shared" si="8"/>
        <v>0.3863089552398745</v>
      </c>
      <c r="E137">
        <f t="shared" si="5"/>
        <v>0.7185988752059089</v>
      </c>
      <c r="F137">
        <f t="shared" si="9"/>
        <v>1.0196797799788593</v>
      </c>
      <c r="G137">
        <f t="shared" si="10"/>
        <v>1.4444624862552877</v>
      </c>
    </row>
    <row r="138" spans="1:7" ht="15">
      <c r="A138">
        <v>2.00000000000001</v>
      </c>
      <c r="B138">
        <f t="shared" si="6"/>
        <v>0.4826215348747248</v>
      </c>
      <c r="C138">
        <f t="shared" si="7"/>
        <v>0.4286988642180143</v>
      </c>
      <c r="D138">
        <f t="shared" si="8"/>
        <v>0.39085153183144733</v>
      </c>
      <c r="E138">
        <f t="shared" si="5"/>
        <v>0.5912880597594813</v>
      </c>
      <c r="F138">
        <f t="shared" si="9"/>
        <v>0.8390278630855239</v>
      </c>
      <c r="G138">
        <f t="shared" si="10"/>
        <v>1.1885537959525914</v>
      </c>
    </row>
    <row r="139" spans="1:7" ht="15">
      <c r="A139">
        <v>2.1</v>
      </c>
      <c r="B139">
        <f t="shared" si="6"/>
        <v>0.49175261161846007</v>
      </c>
      <c r="C139">
        <f t="shared" si="7"/>
        <v>0.43513380742891433</v>
      </c>
      <c r="D139">
        <f t="shared" si="8"/>
        <v>0.3953941084230192</v>
      </c>
      <c r="E139">
        <f t="shared" si="5"/>
        <v>0.48169123110918355</v>
      </c>
      <c r="F139">
        <f t="shared" si="9"/>
        <v>0.6835117970570395</v>
      </c>
      <c r="G139">
        <f t="shared" si="10"/>
        <v>0.9682521602833987</v>
      </c>
    </row>
    <row r="140" spans="1:7" ht="15">
      <c r="A140">
        <v>2.2</v>
      </c>
      <c r="B140">
        <f t="shared" si="6"/>
        <v>0.5008836883621963</v>
      </c>
      <c r="C140">
        <f t="shared" si="7"/>
        <v>0.44156875063981504</v>
      </c>
      <c r="D140">
        <f t="shared" si="8"/>
        <v>0.39993668501459156</v>
      </c>
      <c r="E140">
        <f t="shared" si="5"/>
        <v>0.38850393925959004</v>
      </c>
      <c r="F140">
        <f t="shared" si="9"/>
        <v>0.5512805891765767</v>
      </c>
      <c r="G140">
        <f t="shared" si="10"/>
        <v>0.7809354918097793</v>
      </c>
    </row>
    <row r="141" spans="1:7" ht="15">
      <c r="A141">
        <v>2.30000000000001</v>
      </c>
      <c r="B141">
        <f t="shared" si="6"/>
        <v>0.5100147651059335</v>
      </c>
      <c r="C141">
        <f t="shared" si="7"/>
        <v>0.44800369385071637</v>
      </c>
      <c r="D141">
        <f t="shared" si="8"/>
        <v>0.4044792616061643</v>
      </c>
      <c r="E141">
        <f t="shared" si="5"/>
        <v>0.3102266965506831</v>
      </c>
      <c r="F141">
        <f t="shared" si="9"/>
        <v>0.4402064915447116</v>
      </c>
      <c r="G141">
        <f t="shared" si="10"/>
        <v>0.6235896560149267</v>
      </c>
    </row>
    <row r="142" spans="1:7" ht="15">
      <c r="A142">
        <v>2.40000000000001</v>
      </c>
      <c r="B142">
        <f t="shared" si="6"/>
        <v>0.5191458418496696</v>
      </c>
      <c r="C142">
        <f t="shared" si="7"/>
        <v>0.454438637061617</v>
      </c>
      <c r="D142">
        <f t="shared" si="8"/>
        <v>0.4090218381977367</v>
      </c>
      <c r="E142">
        <f t="shared" si="5"/>
        <v>0.2452561830695895</v>
      </c>
      <c r="F142">
        <f t="shared" si="9"/>
        <v>0.3480144200325873</v>
      </c>
      <c r="G142">
        <f t="shared" si="10"/>
        <v>0.4929918041754103</v>
      </c>
    </row>
    <row r="143" spans="1:7" ht="15">
      <c r="A143">
        <v>2.50000000000001</v>
      </c>
      <c r="B143">
        <f t="shared" si="6"/>
        <v>0.5282769185934058</v>
      </c>
      <c r="C143">
        <f t="shared" si="7"/>
        <v>0.4608735802725177</v>
      </c>
      <c r="D143">
        <f t="shared" si="8"/>
        <v>0.41356441478930905</v>
      </c>
      <c r="E143">
        <f t="shared" si="5"/>
        <v>0.1919631275204462</v>
      </c>
      <c r="F143">
        <f t="shared" si="9"/>
        <v>0.27239246593311794</v>
      </c>
      <c r="G143">
        <f t="shared" si="10"/>
        <v>0.3858669224441391</v>
      </c>
    </row>
    <row r="144" spans="1:7" ht="15">
      <c r="A144">
        <v>2.6</v>
      </c>
      <c r="B144">
        <f t="shared" si="6"/>
        <v>0.5374079953371411</v>
      </c>
      <c r="C144">
        <f t="shared" si="7"/>
        <v>0.4673085234834178</v>
      </c>
      <c r="D144">
        <f t="shared" si="8"/>
        <v>0.4181069913808809</v>
      </c>
      <c r="E144">
        <f t="shared" si="5"/>
        <v>0.14875539451580394</v>
      </c>
      <c r="F144">
        <f t="shared" si="9"/>
        <v>0.2110814157718795</v>
      </c>
      <c r="G144">
        <f t="shared" si="10"/>
        <v>0.2990146442194402</v>
      </c>
    </row>
    <row r="145" spans="1:7" ht="15">
      <c r="A145">
        <v>2.70000000000001</v>
      </c>
      <c r="B145">
        <f t="shared" si="6"/>
        <v>0.5465390720808782</v>
      </c>
      <c r="C145">
        <f t="shared" si="7"/>
        <v>0.4737434666943191</v>
      </c>
      <c r="D145">
        <f t="shared" si="8"/>
        <v>0.42264956797245373</v>
      </c>
      <c r="E145">
        <f t="shared" si="5"/>
        <v>0.1141260237635277</v>
      </c>
      <c r="F145">
        <f t="shared" si="9"/>
        <v>0.16194291810950903</v>
      </c>
      <c r="G145">
        <f t="shared" si="10"/>
        <v>0.22940581417506176</v>
      </c>
    </row>
    <row r="146" spans="1:7" ht="15">
      <c r="A146">
        <v>2.80000000000001</v>
      </c>
      <c r="B146">
        <f t="shared" si="6"/>
        <v>0.5556701488246143</v>
      </c>
      <c r="C146">
        <f t="shared" si="7"/>
        <v>0.48017840990521976</v>
      </c>
      <c r="D146">
        <f t="shared" si="8"/>
        <v>0.4271921445640261</v>
      </c>
      <c r="E146">
        <f t="shared" si="5"/>
        <v>0.086686946185286</v>
      </c>
      <c r="F146">
        <f t="shared" si="9"/>
        <v>0.12300732614968704</v>
      </c>
      <c r="G146">
        <f t="shared" si="10"/>
        <v>0.17425026135310367</v>
      </c>
    </row>
    <row r="147" spans="1:7" ht="15">
      <c r="A147">
        <v>2.90000000000001</v>
      </c>
      <c r="B147">
        <f aca="true" t="shared" si="11" ref="B147:B153">$A147*E$81+E$82</f>
        <v>0.5648012255683506</v>
      </c>
      <c r="C147">
        <f aca="true" t="shared" si="12" ref="C147:C153">$A147*F$81+F$82</f>
        <v>0.4866133531161204</v>
      </c>
      <c r="D147">
        <f aca="true" t="shared" si="13" ref="D147:D153">$A147*G$81+G$82</f>
        <v>0.4317347211555984</v>
      </c>
      <c r="E147">
        <f t="shared" si="5"/>
        <v>0.06518981919475211</v>
      </c>
      <c r="F147">
        <f aca="true" t="shared" si="14" ref="F147:F153">(1/(F$81*SQRT(2*PI())))*EXP(-1*($C147-F$82)^2/(F$81*F$81*2))</f>
        <v>0.09250326265027797</v>
      </c>
      <c r="G147">
        <f aca="true" t="shared" si="15" ref="G147:G153">(1/(G$81*SQRT(2*PI())))*EXP(-1*($D147-G$82)^2/(G$81*G$81*2))</f>
        <v>0.13103868035641192</v>
      </c>
    </row>
    <row r="148" spans="1:7" ht="15">
      <c r="A148">
        <v>3.00000000000001</v>
      </c>
      <c r="B148">
        <f t="shared" si="11"/>
        <v>0.5739323023120868</v>
      </c>
      <c r="C148">
        <f t="shared" si="12"/>
        <v>0.49304829632702113</v>
      </c>
      <c r="D148">
        <f t="shared" si="13"/>
        <v>0.4362772977471707</v>
      </c>
      <c r="E148">
        <f aca="true" t="shared" si="16" ref="E148:E153">(1/(E$81*SQRT(2*PI())))*EXP(-1*($B148-E$82)^2/(E$81*E$81*2))</f>
        <v>0.04853587957168427</v>
      </c>
      <c r="F148">
        <f t="shared" si="14"/>
        <v>0.06887160098678731</v>
      </c>
      <c r="G148">
        <f t="shared" si="15"/>
        <v>0.09756243670519742</v>
      </c>
    </row>
    <row r="149" spans="1:7" ht="15">
      <c r="A149">
        <v>3.10000000000001</v>
      </c>
      <c r="B149">
        <f t="shared" si="11"/>
        <v>0.583063379055823</v>
      </c>
      <c r="C149">
        <f t="shared" si="12"/>
        <v>0.4994832395379218</v>
      </c>
      <c r="D149">
        <f t="shared" si="13"/>
        <v>0.4408198743387431</v>
      </c>
      <c r="E149">
        <f t="shared" si="16"/>
        <v>0.03577693132894559</v>
      </c>
      <c r="F149">
        <f t="shared" si="14"/>
        <v>0.05076686691913439</v>
      </c>
      <c r="G149">
        <f t="shared" si="15"/>
        <v>0.07191555255800448</v>
      </c>
    </row>
    <row r="150" spans="1:7" ht="15">
      <c r="A150">
        <v>3.20000000000001</v>
      </c>
      <c r="B150">
        <f t="shared" si="11"/>
        <v>0.5921944557995591</v>
      </c>
      <c r="C150">
        <f t="shared" si="12"/>
        <v>0.5059181827488225</v>
      </c>
      <c r="D150">
        <f t="shared" si="13"/>
        <v>0.44536245093031546</v>
      </c>
      <c r="E150">
        <f t="shared" si="16"/>
        <v>0.02610960643935259</v>
      </c>
      <c r="F150">
        <f t="shared" si="14"/>
        <v>0.03704909465908202</v>
      </c>
      <c r="G150">
        <f t="shared" si="15"/>
        <v>0.05248317014374312</v>
      </c>
    </row>
    <row r="151" spans="1:7" ht="15">
      <c r="A151">
        <v>3.30000000000001</v>
      </c>
      <c r="B151">
        <f t="shared" si="11"/>
        <v>0.6013255325432953</v>
      </c>
      <c r="C151">
        <f t="shared" si="12"/>
        <v>0.5123531259597232</v>
      </c>
      <c r="D151">
        <f t="shared" si="13"/>
        <v>0.44990502752188777</v>
      </c>
      <c r="E151">
        <f t="shared" si="16"/>
        <v>0.018864904845261363</v>
      </c>
      <c r="F151">
        <f t="shared" si="14"/>
        <v>0.026768984318861183</v>
      </c>
      <c r="G151">
        <f t="shared" si="15"/>
        <v>0.03792052603470542</v>
      </c>
    </row>
    <row r="152" spans="1:7" ht="15">
      <c r="A152">
        <v>3.40000000000001</v>
      </c>
      <c r="B152">
        <f t="shared" si="11"/>
        <v>0.6104566092870316</v>
      </c>
      <c r="C152">
        <f t="shared" si="12"/>
        <v>0.5187880691706239</v>
      </c>
      <c r="D152">
        <f t="shared" si="13"/>
        <v>0.45444760411346014</v>
      </c>
      <c r="E152">
        <f t="shared" si="16"/>
        <v>0.013494784931232363</v>
      </c>
      <c r="F152">
        <f t="shared" si="14"/>
        <v>0.019148874016255743</v>
      </c>
      <c r="G152">
        <f t="shared" si="15"/>
        <v>0.027125996527148536</v>
      </c>
    </row>
    <row r="153" spans="1:7" ht="15">
      <c r="A153">
        <v>3.50000000000001</v>
      </c>
      <c r="B153">
        <f t="shared" si="11"/>
        <v>0.6195876860307677</v>
      </c>
      <c r="C153">
        <f t="shared" si="12"/>
        <v>0.5252230123815246</v>
      </c>
      <c r="D153">
        <f t="shared" si="13"/>
        <v>0.4589901807050325</v>
      </c>
      <c r="E153">
        <f t="shared" si="16"/>
        <v>0.009557281353969329</v>
      </c>
      <c r="F153">
        <f t="shared" si="14"/>
        <v>0.013561622324303005</v>
      </c>
      <c r="G153">
        <f t="shared" si="15"/>
        <v>0.019211182848623384</v>
      </c>
    </row>
    <row r="154" ht="15">
      <c r="E154"/>
    </row>
    <row r="223" spans="2:8" ht="15">
      <c r="B223" s="129"/>
      <c r="C223" s="129">
        <v>0.3</v>
      </c>
      <c r="D223" s="129">
        <v>0.1</v>
      </c>
      <c r="E223" s="130"/>
      <c r="F223" s="130"/>
      <c r="G223" s="129">
        <f>ABS(C223-C23)</f>
        <v>0</v>
      </c>
      <c r="H223" s="129">
        <f>ABS(D223-D23)</f>
        <v>0</v>
      </c>
    </row>
    <row r="224" spans="2:8" ht="15">
      <c r="B224" s="129">
        <v>500</v>
      </c>
      <c r="C224" s="129"/>
      <c r="D224" s="129"/>
      <c r="E224" s="130"/>
      <c r="F224" s="130">
        <f>ABS(B224-B24)</f>
        <v>0</v>
      </c>
      <c r="G224" s="129"/>
      <c r="H224" s="129"/>
    </row>
    <row r="225" spans="2:8" ht="15">
      <c r="B225" s="129">
        <v>1000</v>
      </c>
      <c r="C225" s="129"/>
      <c r="D225" s="129"/>
      <c r="E225" s="130"/>
      <c r="F225" s="130">
        <f aca="true" t="shared" si="17" ref="F225:F235">ABS(B225-B25)</f>
        <v>0</v>
      </c>
      <c r="G225" s="129"/>
      <c r="H225" s="129"/>
    </row>
    <row r="226" spans="2:8" ht="15">
      <c r="B226" s="129">
        <v>1500</v>
      </c>
      <c r="C226" s="129"/>
      <c r="D226" s="129"/>
      <c r="E226" s="130"/>
      <c r="F226" s="130">
        <f t="shared" si="17"/>
        <v>0</v>
      </c>
      <c r="G226" s="129"/>
      <c r="H226" s="129"/>
    </row>
    <row r="227" spans="2:8" ht="15">
      <c r="B227" s="129">
        <v>2000</v>
      </c>
      <c r="C227" s="129"/>
      <c r="D227" s="129"/>
      <c r="E227" s="130"/>
      <c r="F227" s="130">
        <f t="shared" si="17"/>
        <v>0</v>
      </c>
      <c r="G227" s="129"/>
      <c r="H227" s="129"/>
    </row>
    <row r="228" spans="2:8" ht="15">
      <c r="B228" s="129">
        <v>2500</v>
      </c>
      <c r="C228" s="129"/>
      <c r="D228" s="129"/>
      <c r="E228" s="130"/>
      <c r="F228" s="130">
        <f t="shared" si="17"/>
        <v>0</v>
      </c>
      <c r="G228" s="129"/>
      <c r="H228" s="129"/>
    </row>
    <row r="229" spans="2:8" ht="15">
      <c r="B229" s="129">
        <v>3000</v>
      </c>
      <c r="C229" s="129"/>
      <c r="D229" s="129"/>
      <c r="E229" s="130"/>
      <c r="F229" s="130">
        <f t="shared" si="17"/>
        <v>0</v>
      </c>
      <c r="G229" s="129"/>
      <c r="H229" s="129"/>
    </row>
    <row r="230" spans="2:8" ht="15">
      <c r="B230" s="129">
        <v>3500</v>
      </c>
      <c r="C230" s="129"/>
      <c r="D230" s="129"/>
      <c r="E230" s="130"/>
      <c r="F230" s="130">
        <f t="shared" si="17"/>
        <v>0</v>
      </c>
      <c r="G230" s="129"/>
      <c r="H230" s="129"/>
    </row>
    <row r="231" spans="2:8" ht="15">
      <c r="B231" s="129">
        <v>4000</v>
      </c>
      <c r="C231" s="129"/>
      <c r="D231" s="129"/>
      <c r="E231" s="130"/>
      <c r="F231" s="130">
        <f t="shared" si="17"/>
        <v>0</v>
      </c>
      <c r="G231" s="129"/>
      <c r="H231" s="129"/>
    </row>
    <row r="232" spans="2:8" ht="15">
      <c r="B232" s="129">
        <v>4500</v>
      </c>
      <c r="C232" s="129"/>
      <c r="D232" s="129"/>
      <c r="E232" s="130"/>
      <c r="F232" s="130">
        <f t="shared" si="17"/>
        <v>0</v>
      </c>
      <c r="G232" s="129"/>
      <c r="H232" s="129"/>
    </row>
    <row r="233" spans="2:8" ht="15">
      <c r="B233" s="129">
        <v>5000</v>
      </c>
      <c r="C233" s="129"/>
      <c r="D233" s="129"/>
      <c r="E233" s="130"/>
      <c r="F233" s="130">
        <f t="shared" si="17"/>
        <v>0</v>
      </c>
      <c r="G233" s="129"/>
      <c r="H233" s="129"/>
    </row>
    <row r="234" spans="2:8" ht="15">
      <c r="B234" s="129">
        <v>5500</v>
      </c>
      <c r="C234" s="129"/>
      <c r="D234" s="129"/>
      <c r="E234" s="130"/>
      <c r="F234" s="130">
        <f t="shared" si="17"/>
        <v>0</v>
      </c>
      <c r="G234" s="129"/>
      <c r="H234" s="129"/>
    </row>
    <row r="235" spans="2:8" ht="15">
      <c r="B235" s="129">
        <v>6000</v>
      </c>
      <c r="C235" s="129"/>
      <c r="D235" s="129"/>
      <c r="E235" s="130"/>
      <c r="F235" s="130">
        <f t="shared" si="17"/>
        <v>0</v>
      </c>
      <c r="G235" s="129"/>
      <c r="H235" s="129"/>
    </row>
    <row r="236" spans="2:8" ht="15">
      <c r="B236" s="129"/>
      <c r="C236" s="129"/>
      <c r="D236" s="129"/>
      <c r="E236" s="130"/>
      <c r="F236" s="130"/>
      <c r="G236" s="129"/>
      <c r="H236" s="129"/>
    </row>
    <row r="237" spans="2:8" ht="15">
      <c r="B237" s="129"/>
      <c r="C237" s="129"/>
      <c r="D237" s="129"/>
      <c r="E237" s="130"/>
      <c r="F237" s="130"/>
      <c r="G237" s="129">
        <f>SUM(F223:H235)</f>
        <v>0</v>
      </c>
      <c r="H237" s="129"/>
    </row>
    <row r="238" spans="2:8" ht="15">
      <c r="B238" s="129"/>
      <c r="C238" s="129"/>
      <c r="D238" s="129"/>
      <c r="E238" s="130"/>
      <c r="F238" s="130"/>
      <c r="G238" s="129"/>
      <c r="H238" s="129"/>
    </row>
    <row r="239" spans="2:8" ht="15">
      <c r="B239" s="129">
        <v>1000</v>
      </c>
      <c r="C239" s="129"/>
      <c r="D239" s="129"/>
      <c r="E239" s="130"/>
      <c r="F239" s="130">
        <f>ABS(B239-B39)</f>
        <v>0</v>
      </c>
      <c r="G239" s="129"/>
      <c r="H239" s="129"/>
    </row>
    <row r="240" spans="2:8" ht="15">
      <c r="B240" s="129"/>
      <c r="C240" s="129">
        <v>0.3</v>
      </c>
      <c r="D240" s="129">
        <v>0.05</v>
      </c>
      <c r="E240" s="130"/>
      <c r="F240" s="130"/>
      <c r="G240" s="129">
        <f>ABS(C240-C40)</f>
        <v>0</v>
      </c>
      <c r="H240" s="129">
        <f>ABS(D240-D40)</f>
        <v>0</v>
      </c>
    </row>
    <row r="241" spans="2:8" ht="15">
      <c r="B241" s="129">
        <v>5</v>
      </c>
      <c r="C241" s="129"/>
      <c r="D241" s="129"/>
      <c r="E241" s="130"/>
      <c r="F241" s="130">
        <f>ABS(B241-B41)</f>
        <v>0</v>
      </c>
      <c r="G241" s="129"/>
      <c r="H241" s="129"/>
    </row>
    <row r="242" spans="2:8" ht="15">
      <c r="B242" s="129">
        <v>10</v>
      </c>
      <c r="C242" s="129"/>
      <c r="D242" s="129"/>
      <c r="E242" s="130"/>
      <c r="F242" s="130">
        <f aca="true" t="shared" si="18" ref="F242:F252">ABS(B242-B42)</f>
        <v>0</v>
      </c>
      <c r="G242" s="129"/>
      <c r="H242" s="129"/>
    </row>
    <row r="243" spans="2:8" ht="15">
      <c r="B243" s="129">
        <v>15</v>
      </c>
      <c r="C243" s="129"/>
      <c r="D243" s="129"/>
      <c r="E243" s="130"/>
      <c r="F243" s="130">
        <f t="shared" si="18"/>
        <v>0</v>
      </c>
      <c r="G243" s="129"/>
      <c r="H243" s="129"/>
    </row>
    <row r="244" spans="2:8" ht="15">
      <c r="B244" s="129">
        <v>20</v>
      </c>
      <c r="C244" s="129"/>
      <c r="D244" s="129"/>
      <c r="E244" s="130"/>
      <c r="F244" s="130">
        <f t="shared" si="18"/>
        <v>0</v>
      </c>
      <c r="G244" s="129"/>
      <c r="H244" s="129"/>
    </row>
    <row r="245" spans="2:8" ht="15">
      <c r="B245" s="129">
        <v>25</v>
      </c>
      <c r="C245" s="129"/>
      <c r="D245" s="129"/>
      <c r="E245" s="130"/>
      <c r="F245" s="130">
        <f t="shared" si="18"/>
        <v>0</v>
      </c>
      <c r="G245" s="129"/>
      <c r="H245" s="129"/>
    </row>
    <row r="246" spans="2:8" ht="15">
      <c r="B246" s="129">
        <v>30</v>
      </c>
      <c r="C246" s="129"/>
      <c r="D246" s="129"/>
      <c r="E246" s="130"/>
      <c r="F246" s="130">
        <f t="shared" si="18"/>
        <v>0</v>
      </c>
      <c r="G246" s="129"/>
      <c r="H246" s="129"/>
    </row>
    <row r="247" spans="2:8" ht="15">
      <c r="B247" s="129">
        <v>35</v>
      </c>
      <c r="C247" s="129"/>
      <c r="D247" s="129"/>
      <c r="E247" s="130"/>
      <c r="F247" s="130">
        <f t="shared" si="18"/>
        <v>0</v>
      </c>
      <c r="G247" s="129"/>
      <c r="H247" s="129"/>
    </row>
    <row r="248" spans="2:8" ht="15">
      <c r="B248" s="129">
        <v>40</v>
      </c>
      <c r="C248" s="129"/>
      <c r="D248" s="129"/>
      <c r="E248" s="130"/>
      <c r="F248" s="130">
        <f t="shared" si="18"/>
        <v>0</v>
      </c>
      <c r="G248" s="129"/>
      <c r="H248" s="129"/>
    </row>
    <row r="249" spans="2:8" ht="15">
      <c r="B249" s="129">
        <v>45</v>
      </c>
      <c r="C249" s="129"/>
      <c r="D249" s="129"/>
      <c r="E249" s="130"/>
      <c r="F249" s="130">
        <f t="shared" si="18"/>
        <v>0</v>
      </c>
      <c r="G249" s="129"/>
      <c r="H249" s="129"/>
    </row>
    <row r="250" spans="2:8" ht="15">
      <c r="B250" s="129">
        <v>50</v>
      </c>
      <c r="C250" s="129"/>
      <c r="D250" s="129"/>
      <c r="E250" s="130"/>
      <c r="F250" s="130">
        <f t="shared" si="18"/>
        <v>0</v>
      </c>
      <c r="G250" s="129"/>
      <c r="H250" s="129"/>
    </row>
    <row r="251" spans="2:8" ht="15">
      <c r="B251" s="129">
        <v>55</v>
      </c>
      <c r="C251" s="129"/>
      <c r="D251" s="129"/>
      <c r="E251" s="130"/>
      <c r="F251" s="130">
        <f t="shared" si="18"/>
        <v>0</v>
      </c>
      <c r="G251" s="129"/>
      <c r="H251" s="129"/>
    </row>
    <row r="252" spans="2:8" ht="15">
      <c r="B252" s="129">
        <v>60</v>
      </c>
      <c r="C252" s="129"/>
      <c r="D252" s="129"/>
      <c r="E252" s="130"/>
      <c r="F252" s="130">
        <f t="shared" si="18"/>
        <v>0</v>
      </c>
      <c r="G252" s="129"/>
      <c r="H252" s="129"/>
    </row>
    <row r="253" spans="2:8" ht="15">
      <c r="B253" s="129"/>
      <c r="C253" s="129"/>
      <c r="D253" s="129"/>
      <c r="E253" s="130"/>
      <c r="F253" s="130"/>
      <c r="G253" s="129"/>
      <c r="H253" s="129"/>
    </row>
    <row r="254" spans="2:8" ht="15">
      <c r="B254" s="129"/>
      <c r="C254" s="129"/>
      <c r="D254" s="129"/>
      <c r="E254" s="130"/>
      <c r="F254" s="130"/>
      <c r="G254" s="129">
        <f>SUM(F239:H252)</f>
        <v>0</v>
      </c>
      <c r="H254" s="129"/>
    </row>
  </sheetData>
  <sheetProtection sheet="1" selectLockedCells="1"/>
  <conditionalFormatting sqref="H20">
    <cfRule type="cellIs" priority="13" dxfId="20" operator="greaterThan" stopIfTrue="1">
      <formula>100</formula>
    </cfRule>
    <cfRule type="cellIs" priority="14" dxfId="1" operator="greaterThan" stopIfTrue="1">
      <formula>100</formula>
    </cfRule>
    <cfRule type="cellIs" priority="15" dxfId="1" operator="greaterThan" stopIfTrue="1">
      <formula>100</formula>
    </cfRule>
    <cfRule type="cellIs" priority="16" dxfId="21" operator="greaterThan" stopIfTrue="1">
      <formula>0</formula>
    </cfRule>
    <cfRule type="cellIs" priority="17" dxfId="21" operator="greaterThan" stopIfTrue="1">
      <formula>10</formula>
    </cfRule>
    <cfRule type="cellIs" priority="18" dxfId="21" operator="greaterThan" stopIfTrue="1">
      <formula>0.0000001</formula>
    </cfRule>
    <cfRule type="cellIs" priority="19" dxfId="21" operator="greaterThan" stopIfTrue="1">
      <formula>0</formula>
    </cfRule>
    <cfRule type="cellIs" priority="20" dxfId="1" operator="greaterThan" stopIfTrue="1">
      <formula>0</formula>
    </cfRule>
  </conditionalFormatting>
  <conditionalFormatting sqref="H20:I20">
    <cfRule type="cellIs" priority="11" dxfId="22" operator="greaterThan" stopIfTrue="1">
      <formula>0</formula>
    </cfRule>
    <cfRule type="cellIs" priority="12" dxfId="0" operator="greaterThan" stopIfTrue="1">
      <formula>0</formula>
    </cfRule>
  </conditionalFormatting>
  <conditionalFormatting sqref="H37">
    <cfRule type="cellIs" priority="3" dxfId="20" operator="greaterThan" stopIfTrue="1">
      <formula>100</formula>
    </cfRule>
    <cfRule type="cellIs" priority="4" dxfId="1" operator="greaterThan" stopIfTrue="1">
      <formula>100</formula>
    </cfRule>
    <cfRule type="cellIs" priority="5" dxfId="1" operator="greaterThan" stopIfTrue="1">
      <formula>100</formula>
    </cfRule>
    <cfRule type="cellIs" priority="6" dxfId="21" operator="greaterThan" stopIfTrue="1">
      <formula>0</formula>
    </cfRule>
    <cfRule type="cellIs" priority="7" dxfId="21" operator="greaterThan" stopIfTrue="1">
      <formula>10</formula>
    </cfRule>
    <cfRule type="cellIs" priority="8" dxfId="21" operator="greaterThan" stopIfTrue="1">
      <formula>0.0000001</formula>
    </cfRule>
    <cfRule type="cellIs" priority="9" dxfId="21" operator="greaterThan" stopIfTrue="1">
      <formula>0</formula>
    </cfRule>
    <cfRule type="cellIs" priority="10" dxfId="1" operator="greaterThan" stopIfTrue="1">
      <formula>0</formula>
    </cfRule>
  </conditionalFormatting>
  <conditionalFormatting sqref="H37">
    <cfRule type="cellIs" priority="1" dxfId="22" operator="greater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1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2.421875" style="0" customWidth="1"/>
    <col min="2" max="2" width="10.57421875" style="0" bestFit="1" customWidth="1"/>
    <col min="3" max="3" width="12.7109375" style="0" customWidth="1"/>
    <col min="4" max="4" width="11.28125" style="0" customWidth="1"/>
    <col min="5" max="5" width="9.140625" style="2" customWidth="1"/>
    <col min="6" max="6" width="15.57421875" style="2" customWidth="1"/>
    <col min="7" max="7" width="12.00390625" style="0" bestFit="1" customWidth="1"/>
    <col min="8" max="8" width="11.28125" style="0" customWidth="1"/>
    <col min="13" max="13" width="19.2812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3" ht="18.75">
      <c r="A1" s="54" t="s">
        <v>43</v>
      </c>
      <c r="B1" s="35"/>
      <c r="C1" s="35"/>
      <c r="D1" s="35"/>
      <c r="E1" s="36"/>
      <c r="F1" s="36"/>
      <c r="G1" s="55" t="s">
        <v>38</v>
      </c>
      <c r="H1" s="55"/>
      <c r="I1" s="55"/>
      <c r="J1" s="56"/>
      <c r="K1" s="36"/>
      <c r="L1" s="36"/>
      <c r="M1" s="36"/>
      <c r="N1" s="36"/>
      <c r="O1" s="36"/>
      <c r="P1" s="35"/>
      <c r="Q1" s="35"/>
      <c r="R1" s="35"/>
      <c r="S1" s="35"/>
      <c r="T1" s="35"/>
      <c r="U1" s="35"/>
      <c r="V1" s="35"/>
      <c r="W1" s="37"/>
    </row>
    <row r="2" spans="1:23" ht="18.75">
      <c r="A2" s="40" t="s">
        <v>42</v>
      </c>
      <c r="B2" s="24"/>
      <c r="C2" s="24"/>
      <c r="D2" s="24"/>
      <c r="E2" s="41"/>
      <c r="F2" s="41"/>
      <c r="G2" s="136" t="s">
        <v>72</v>
      </c>
      <c r="H2" s="55"/>
      <c r="I2" s="55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42"/>
    </row>
    <row r="3" spans="1:23" ht="15">
      <c r="A3" s="12"/>
      <c r="B3" s="12"/>
      <c r="C3" s="12"/>
      <c r="D3" s="12"/>
      <c r="E3" s="11"/>
      <c r="F3" s="11"/>
      <c r="G3" s="11"/>
      <c r="H3" s="11"/>
      <c r="I3" s="11"/>
      <c r="J3" s="58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</row>
    <row r="4" spans="2:18" ht="18.75">
      <c r="B4" t="s">
        <v>2</v>
      </c>
      <c r="C4" s="61">
        <v>2000</v>
      </c>
      <c r="D4" t="s">
        <v>13</v>
      </c>
      <c r="G4" s="2"/>
      <c r="I4" s="27" t="s">
        <v>25</v>
      </c>
      <c r="J4" s="27"/>
      <c r="K4" s="26"/>
      <c r="L4" s="26"/>
      <c r="M4" s="26"/>
      <c r="P4" s="26"/>
      <c r="Q4" s="26"/>
      <c r="R4" s="26"/>
    </row>
    <row r="5" spans="2:18" ht="18.75">
      <c r="B5" t="s">
        <v>0</v>
      </c>
      <c r="C5" s="61">
        <v>0.3</v>
      </c>
      <c r="D5" t="s">
        <v>14</v>
      </c>
      <c r="I5" s="28" t="s">
        <v>26</v>
      </c>
      <c r="J5" s="27"/>
      <c r="K5" s="26"/>
      <c r="L5" s="26"/>
      <c r="M5" s="26"/>
      <c r="P5" s="26"/>
      <c r="Q5" s="26"/>
      <c r="R5" s="26"/>
    </row>
    <row r="6" spans="2:16" ht="15.75">
      <c r="B6" t="s">
        <v>5</v>
      </c>
      <c r="C6">
        <f>C5/4</f>
        <v>0.075</v>
      </c>
      <c r="D6" t="s">
        <v>15</v>
      </c>
      <c r="G6" s="19"/>
      <c r="L6" s="14"/>
      <c r="M6"/>
      <c r="P6" s="5"/>
    </row>
    <row r="7" spans="2:13" ht="15.75">
      <c r="B7" s="112" t="s">
        <v>7</v>
      </c>
      <c r="C7" s="113">
        <f>4/C5</f>
        <v>13.333333333333334</v>
      </c>
      <c r="F7" s="116" t="s">
        <v>16</v>
      </c>
      <c r="G7" s="117">
        <f>C4/G8</f>
        <v>40</v>
      </c>
      <c r="L7" s="15"/>
      <c r="M7"/>
    </row>
    <row r="8" spans="2:13" ht="15.75">
      <c r="B8" s="114" t="s">
        <v>17</v>
      </c>
      <c r="C8" s="115">
        <f>C4/C7</f>
        <v>150</v>
      </c>
      <c r="F8" s="38" t="s">
        <v>8</v>
      </c>
      <c r="G8" s="118">
        <v>50</v>
      </c>
      <c r="L8" s="15"/>
      <c r="M8"/>
    </row>
    <row r="9" spans="2:13" ht="15.75">
      <c r="B9" s="38"/>
      <c r="C9" s="39"/>
      <c r="F9" s="44"/>
      <c r="G9" s="39"/>
      <c r="L9" s="15"/>
      <c r="M9"/>
    </row>
    <row r="10" spans="2:13" ht="15.75">
      <c r="B10" s="38"/>
      <c r="C10" s="39"/>
      <c r="F10" s="44"/>
      <c r="G10" s="119"/>
      <c r="L10" s="15"/>
      <c r="M10"/>
    </row>
    <row r="11" spans="2:13" ht="15.75">
      <c r="B11" s="101" t="s">
        <v>23</v>
      </c>
      <c r="C11" s="102"/>
      <c r="D11" s="23"/>
      <c r="F11" s="107" t="s">
        <v>44</v>
      </c>
      <c r="G11" s="108"/>
      <c r="L11" s="15"/>
      <c r="M11"/>
    </row>
    <row r="12" spans="1:13" ht="15.75">
      <c r="A12" s="92" t="s">
        <v>21</v>
      </c>
      <c r="B12" s="44"/>
      <c r="C12" s="39" t="s">
        <v>22</v>
      </c>
      <c r="F12" s="44"/>
      <c r="G12" s="109" t="s">
        <v>22</v>
      </c>
      <c r="L12" s="15"/>
      <c r="M12"/>
    </row>
    <row r="13" spans="1:13" ht="15.75">
      <c r="A13" s="92" t="s">
        <v>11</v>
      </c>
      <c r="B13" s="44"/>
      <c r="C13" s="39"/>
      <c r="F13" s="44"/>
      <c r="G13" s="109"/>
      <c r="L13" s="15"/>
      <c r="M13"/>
    </row>
    <row r="14" spans="1:13" ht="15.75">
      <c r="A14" s="92">
        <v>10.12</v>
      </c>
      <c r="B14" s="38" t="s">
        <v>6</v>
      </c>
      <c r="C14" s="103">
        <f>2*((1+(C7-1)*C6)^2)*((1-C6)^2)/(C7*(C7-1)*(C8-1))</f>
        <v>0.0002588030882969799</v>
      </c>
      <c r="F14" s="38" t="s">
        <v>6</v>
      </c>
      <c r="G14" s="99">
        <f>2*((1+(G7-1)*C6)^2)*((1-C6)^2)/(G7*(G7-1)*(G8-1))</f>
        <v>0.0003448832519786761</v>
      </c>
      <c r="L14" s="8"/>
      <c r="M14"/>
    </row>
    <row r="15" spans="1:13" ht="15.75">
      <c r="A15" s="92">
        <v>10.14</v>
      </c>
      <c r="B15" s="38" t="s">
        <v>9</v>
      </c>
      <c r="C15" s="103">
        <f>16*C14</f>
        <v>0.004140849412751679</v>
      </c>
      <c r="F15" s="38" t="s">
        <v>9</v>
      </c>
      <c r="G15" s="99">
        <f>16*G14</f>
        <v>0.005518132031658817</v>
      </c>
      <c r="L15" s="8"/>
      <c r="M15"/>
    </row>
    <row r="16" spans="1:15" ht="15.75">
      <c r="A16" s="19"/>
      <c r="B16" s="38" t="s">
        <v>1</v>
      </c>
      <c r="C16" s="104">
        <f>SQRT(C15)</f>
        <v>0.06434943210900683</v>
      </c>
      <c r="F16" s="38" t="s">
        <v>1</v>
      </c>
      <c r="G16" s="100">
        <f>SQRT(G15)</f>
        <v>0.07428413041598331</v>
      </c>
      <c r="L16" s="8"/>
      <c r="M16" s="4"/>
      <c r="N16" s="5"/>
      <c r="O16" s="5"/>
    </row>
    <row r="17" spans="1:15" ht="15.75">
      <c r="A17" s="19"/>
      <c r="B17" s="38" t="s">
        <v>18</v>
      </c>
      <c r="C17" s="105">
        <f>C5-1.96*C16</f>
        <v>0.1738751130663466</v>
      </c>
      <c r="F17" s="38" t="s">
        <v>40</v>
      </c>
      <c r="G17" s="110">
        <f>C5-1.96*G16</f>
        <v>0.1544031043846727</v>
      </c>
      <c r="L17" s="4"/>
      <c r="M17" s="5"/>
      <c r="N17" s="4"/>
      <c r="O17" s="5"/>
    </row>
    <row r="18" spans="1:15" ht="15.75">
      <c r="A18" s="19"/>
      <c r="B18" s="40" t="s">
        <v>19</v>
      </c>
      <c r="C18" s="106">
        <f>C5+1.96*C16</f>
        <v>0.42612488693365336</v>
      </c>
      <c r="F18" s="40" t="s">
        <v>41</v>
      </c>
      <c r="G18" s="111">
        <f>C5+1.96*G16</f>
        <v>0.4455968956153273</v>
      </c>
      <c r="L18" s="4"/>
      <c r="M18" s="5"/>
      <c r="N18" s="4"/>
      <c r="O18" s="5"/>
    </row>
    <row r="19" spans="1:15" ht="15.75">
      <c r="A19" s="19"/>
      <c r="G19" s="19"/>
      <c r="J19" s="5"/>
      <c r="K19" s="5"/>
      <c r="L19" s="4"/>
      <c r="M19" s="5"/>
      <c r="N19" s="4"/>
      <c r="O19" s="5"/>
    </row>
    <row r="20" spans="1:16" ht="15.75">
      <c r="A20" s="19"/>
      <c r="G20" s="19"/>
      <c r="J20" s="4"/>
      <c r="K20" s="5"/>
      <c r="L20" s="5"/>
      <c r="M20" s="5"/>
      <c r="N20" s="4"/>
      <c r="O20" s="5"/>
      <c r="P20" s="5"/>
    </row>
    <row r="21" spans="1:16" ht="15.75">
      <c r="A21" s="19"/>
      <c r="B21" t="s">
        <v>39</v>
      </c>
      <c r="E21"/>
      <c r="F21"/>
      <c r="G21" s="19"/>
      <c r="K21" s="4"/>
      <c r="L21" s="5"/>
      <c r="M21" s="50"/>
      <c r="N21" s="49"/>
      <c r="O21" s="50"/>
      <c r="P21" s="4"/>
    </row>
    <row r="22" spans="1:22" ht="15.75">
      <c r="A22" s="92" t="s">
        <v>21</v>
      </c>
      <c r="E22"/>
      <c r="F22"/>
      <c r="G22" s="19"/>
      <c r="K22" s="50"/>
      <c r="L22" s="49"/>
      <c r="M22" s="50"/>
      <c r="N22" s="51"/>
      <c r="O22" s="50"/>
      <c r="P22" s="50"/>
      <c r="Q22" s="11"/>
      <c r="R22" s="11"/>
      <c r="S22" s="11"/>
      <c r="T22" s="11"/>
      <c r="U22" s="11"/>
      <c r="V22" s="11"/>
    </row>
    <row r="23" spans="1:22" ht="15.75">
      <c r="A23" s="92" t="s">
        <v>20</v>
      </c>
      <c r="C23">
        <f>C4</f>
        <v>2000</v>
      </c>
      <c r="E23"/>
      <c r="F23"/>
      <c r="K23" s="49"/>
      <c r="L23" s="49"/>
      <c r="M23" s="11"/>
      <c r="N23" s="51"/>
      <c r="O23" s="51"/>
      <c r="P23" s="49"/>
      <c r="Q23" s="11"/>
      <c r="R23" s="11"/>
      <c r="S23" s="11"/>
      <c r="T23" s="11"/>
      <c r="U23" s="11"/>
      <c r="V23" s="11"/>
    </row>
    <row r="24" spans="1:22" ht="15.75">
      <c r="A24" s="92">
        <v>10.13</v>
      </c>
      <c r="B24" t="s">
        <v>4</v>
      </c>
      <c r="C24" s="7">
        <f>8*C6/C4</f>
        <v>0.0003</v>
      </c>
      <c r="I24" s="1"/>
      <c r="J24" s="50"/>
      <c r="K24" s="49"/>
      <c r="L24" s="11"/>
      <c r="M24" s="11"/>
      <c r="N24" s="11"/>
      <c r="O24" s="11"/>
      <c r="P24" s="52"/>
      <c r="Q24" s="51"/>
      <c r="R24" s="51"/>
      <c r="S24" s="51"/>
      <c r="T24" s="11"/>
      <c r="U24" s="11"/>
      <c r="V24" s="11"/>
    </row>
    <row r="25" spans="1:22" ht="15">
      <c r="A25" s="92">
        <v>10.14</v>
      </c>
      <c r="B25" t="s">
        <v>3</v>
      </c>
      <c r="C25" s="6">
        <f>C24*16</f>
        <v>0.0048</v>
      </c>
      <c r="I25" s="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8.75">
      <c r="B26" t="s">
        <v>1</v>
      </c>
      <c r="C26" s="25">
        <f>SQRT(C25)</f>
        <v>0.06928203230275509</v>
      </c>
      <c r="D26" t="s">
        <v>12</v>
      </c>
      <c r="I26" s="1"/>
      <c r="J26" s="11"/>
      <c r="K26" s="11"/>
      <c r="L26" s="11"/>
      <c r="M26" s="46"/>
      <c r="N26" s="11"/>
      <c r="O26" s="11"/>
      <c r="P26" s="11"/>
      <c r="Q26" s="11"/>
      <c r="R26" s="11"/>
      <c r="S26" s="11"/>
      <c r="T26" s="11"/>
      <c r="U26" s="11"/>
      <c r="V26" s="11"/>
    </row>
    <row r="27" spans="2:23" ht="15">
      <c r="B27" s="24"/>
      <c r="C27" s="24"/>
      <c r="E27"/>
      <c r="G27" s="2"/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5:20" ht="15">
      <c r="E28"/>
      <c r="F28"/>
      <c r="I28" s="11"/>
      <c r="J28" s="11"/>
      <c r="K28" s="11"/>
      <c r="L28" s="11"/>
      <c r="M28" s="11"/>
      <c r="N28" s="11"/>
      <c r="O28" s="47"/>
      <c r="P28" s="47"/>
      <c r="Q28" s="11"/>
      <c r="R28" s="11"/>
      <c r="S28" s="11"/>
      <c r="T28" s="11"/>
    </row>
    <row r="29" spans="5:20" ht="15">
      <c r="E29"/>
      <c r="F29"/>
      <c r="I29" s="11"/>
      <c r="J29" s="11"/>
      <c r="K29" s="11"/>
      <c r="L29" s="11"/>
      <c r="M29" s="11"/>
      <c r="N29" s="11"/>
      <c r="O29" s="47"/>
      <c r="P29" s="47"/>
      <c r="Q29" s="11"/>
      <c r="R29" s="11"/>
      <c r="S29" s="11"/>
      <c r="T29" s="11"/>
    </row>
    <row r="30" spans="5:20" ht="15">
      <c r="E30"/>
      <c r="F30"/>
      <c r="I30" s="11"/>
      <c r="J30" s="11"/>
      <c r="K30" s="11"/>
      <c r="L30" s="11"/>
      <c r="M30" s="11"/>
      <c r="N30" s="11"/>
      <c r="O30" s="47"/>
      <c r="P30" s="47"/>
      <c r="Q30" s="11"/>
      <c r="R30" s="11"/>
      <c r="S30" s="11"/>
      <c r="T30" s="11"/>
    </row>
    <row r="31" spans="5:20" ht="15">
      <c r="E31"/>
      <c r="F31"/>
      <c r="I31" s="11"/>
      <c r="J31" s="11"/>
      <c r="K31" s="11"/>
      <c r="L31" s="11"/>
      <c r="M31" s="11"/>
      <c r="N31" s="11"/>
      <c r="O31" s="47"/>
      <c r="P31" s="47"/>
      <c r="Q31" s="11"/>
      <c r="R31" s="11"/>
      <c r="S31" s="11"/>
      <c r="T31" s="11"/>
    </row>
    <row r="32" spans="5:20" ht="15">
      <c r="E32"/>
      <c r="F32"/>
      <c r="I32" s="11"/>
      <c r="J32" s="11"/>
      <c r="K32" s="11"/>
      <c r="L32" s="11"/>
      <c r="M32" s="11"/>
      <c r="N32" s="11"/>
      <c r="O32" s="47"/>
      <c r="P32" s="48"/>
      <c r="Q32" s="11"/>
      <c r="R32" s="11"/>
      <c r="S32" s="11"/>
      <c r="T32" s="11"/>
    </row>
    <row r="33" spans="5:20" ht="15">
      <c r="E33"/>
      <c r="F3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5:20" ht="15">
      <c r="E34"/>
      <c r="F34"/>
      <c r="I34" s="11"/>
      <c r="J34" s="11"/>
      <c r="K34" s="11"/>
      <c r="L34" s="11"/>
      <c r="M34" s="11"/>
      <c r="N34" s="11"/>
      <c r="O34" s="47"/>
      <c r="P34" s="47"/>
      <c r="Q34" s="11"/>
      <c r="R34" s="11"/>
      <c r="S34" s="11"/>
      <c r="T34" s="11"/>
    </row>
    <row r="35" spans="5:20" ht="15">
      <c r="E35"/>
      <c r="F35"/>
      <c r="I35" s="11"/>
      <c r="J35" s="11"/>
      <c r="K35" s="11"/>
      <c r="L35" s="11"/>
      <c r="M35" s="11"/>
      <c r="N35" s="11"/>
      <c r="O35" s="47"/>
      <c r="P35" s="47"/>
      <c r="Q35" s="11"/>
      <c r="R35" s="11"/>
      <c r="S35" s="11"/>
      <c r="T35" s="11"/>
    </row>
    <row r="36" spans="5:20" ht="15">
      <c r="E36"/>
      <c r="F36"/>
      <c r="I36" s="11"/>
      <c r="J36" s="11"/>
      <c r="K36" s="11"/>
      <c r="L36" s="11"/>
      <c r="M36" s="11"/>
      <c r="N36" s="11"/>
      <c r="O36" s="47"/>
      <c r="P36" s="47"/>
      <c r="Q36" s="11"/>
      <c r="R36" s="11"/>
      <c r="S36" s="11"/>
      <c r="T36" s="11"/>
    </row>
    <row r="37" spans="5:20" ht="15">
      <c r="E37"/>
      <c r="F37"/>
      <c r="I37" s="11"/>
      <c r="J37" s="11"/>
      <c r="K37" s="11"/>
      <c r="L37" s="11"/>
      <c r="M37" s="11"/>
      <c r="N37" s="11"/>
      <c r="O37" s="47"/>
      <c r="P37" s="48"/>
      <c r="Q37" s="11"/>
      <c r="R37" s="11"/>
      <c r="S37" s="11"/>
      <c r="T37" s="11"/>
    </row>
    <row r="38" spans="5:20" ht="15">
      <c r="E38"/>
      <c r="F3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5:20" ht="15">
      <c r="E39"/>
      <c r="F3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">
      <c r="B40" s="29" t="s">
        <v>33</v>
      </c>
      <c r="C40" s="29"/>
      <c r="D40" s="30">
        <f>C16</f>
        <v>0.06434943210900683</v>
      </c>
      <c r="E40" s="30"/>
      <c r="F40" s="29"/>
      <c r="G40" s="30">
        <f>G16</f>
        <v>0.07428413041598331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">
      <c r="B41" s="32" t="s">
        <v>24</v>
      </c>
      <c r="C41" s="32"/>
      <c r="D41" s="33">
        <f>C5</f>
        <v>0.3</v>
      </c>
      <c r="E41" s="33"/>
      <c r="F41" s="32"/>
      <c r="G41" s="33">
        <f>C5</f>
        <v>0.3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">
      <c r="B42">
        <v>-3.5</v>
      </c>
      <c r="C42">
        <f aca="true" t="shared" si="0" ref="C42:C73">$B42*D$40+D$41</f>
        <v>0.07477698761847609</v>
      </c>
      <c r="D42">
        <f aca="true" t="shared" si="1" ref="D42:D73">(1/(D$40*SQRT(2*PI())))*EXP(-1*($C42-D$41)^2/(D$40*D$40*2))</f>
        <v>0.013561622324303524</v>
      </c>
      <c r="E42"/>
      <c r="F42">
        <f>$B42*G$40+G$41</f>
        <v>0.04000554354405844</v>
      </c>
      <c r="G42">
        <f>(1/(G$40*SQRT(2*PI())))*EXP(-1*($C42-G$41)^2/(G$40*G$40*2))</f>
        <v>0.054186229267210485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">
      <c r="B43">
        <v>-3.4</v>
      </c>
      <c r="C43">
        <f t="shared" si="0"/>
        <v>0.08121193082937678</v>
      </c>
      <c r="D43">
        <f t="shared" si="1"/>
        <v>0.019148874016256458</v>
      </c>
      <c r="E43"/>
      <c r="F43">
        <f aca="true" t="shared" si="2" ref="F43:F106">$B43*G$40+G$41</f>
        <v>0.047433956585656745</v>
      </c>
      <c r="G43">
        <f>(1/(G$40*SQRT(2*PI())))*EXP(-1*($C43-G$41)^2/(G$40*G$40*2))</f>
        <v>0.07019783713594324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>
      <c r="B44">
        <v>-3.3</v>
      </c>
      <c r="C44">
        <f t="shared" si="0"/>
        <v>0.08764687404027746</v>
      </c>
      <c r="D44">
        <f t="shared" si="1"/>
        <v>0.026768984318862064</v>
      </c>
      <c r="E44"/>
      <c r="F44">
        <f t="shared" si="2"/>
        <v>0.054862369627255075</v>
      </c>
      <c r="G44">
        <f>(1/(G$40*SQRT(2*PI())))*EXP(-1*($C44-G$41)^2/(G$40*G$40*2))</f>
        <v>0.09026087777212287</v>
      </c>
      <c r="H44" s="11"/>
      <c r="I44" s="50"/>
      <c r="J44" s="49"/>
      <c r="K44" s="11"/>
      <c r="L44" s="51"/>
      <c r="M44" s="11"/>
      <c r="N44" s="11"/>
      <c r="O44" s="11"/>
      <c r="P44" s="11"/>
      <c r="Q44" s="11"/>
      <c r="R44" s="11"/>
      <c r="S44" s="11"/>
      <c r="T44" s="11"/>
    </row>
    <row r="45" spans="2:20" ht="15.75">
      <c r="B45">
        <v>-3.2</v>
      </c>
      <c r="C45">
        <f t="shared" si="0"/>
        <v>0.09408181725117812</v>
      </c>
      <c r="D45">
        <f t="shared" si="1"/>
        <v>0.03704909465908321</v>
      </c>
      <c r="E45"/>
      <c r="F45">
        <f t="shared" si="2"/>
        <v>0.062290782668853406</v>
      </c>
      <c r="G45">
        <f aca="true" t="shared" si="3" ref="G45:G55">(1/(G$40*SQRT(2*PI())))*EXP(-1*($C45-G$41)^2/(G$40*G$40*2))</f>
        <v>0.11519042861401599</v>
      </c>
      <c r="H45" s="11"/>
      <c r="I45" s="49"/>
      <c r="J45" s="49"/>
      <c r="K45" s="11"/>
      <c r="L45" s="51"/>
      <c r="M45" s="51"/>
      <c r="N45" s="11"/>
      <c r="O45" s="11"/>
      <c r="P45" s="11"/>
      <c r="Q45" s="11"/>
      <c r="R45" s="11"/>
      <c r="S45" s="11"/>
      <c r="T45" s="11"/>
    </row>
    <row r="46" spans="2:20" ht="15.75">
      <c r="B46">
        <v>-3.1</v>
      </c>
      <c r="C46">
        <f t="shared" si="0"/>
        <v>0.1005167604620788</v>
      </c>
      <c r="D46">
        <f t="shared" si="1"/>
        <v>0.05076686691913593</v>
      </c>
      <c r="E46"/>
      <c r="F46">
        <f t="shared" si="2"/>
        <v>0.06971919571045174</v>
      </c>
      <c r="G46">
        <f t="shared" si="3"/>
        <v>0.14590637111692706</v>
      </c>
      <c r="H46" s="11"/>
      <c r="I46" s="49"/>
      <c r="J46" s="11"/>
      <c r="K46" s="11"/>
      <c r="L46" s="11"/>
      <c r="M46" s="11"/>
      <c r="N46" s="51"/>
      <c r="O46" s="51"/>
      <c r="P46" s="51"/>
      <c r="Q46" s="51"/>
      <c r="R46" s="11"/>
      <c r="S46" s="11"/>
      <c r="T46" s="11"/>
    </row>
    <row r="47" spans="2:20" ht="15">
      <c r="B47">
        <v>-3</v>
      </c>
      <c r="C47">
        <f t="shared" si="0"/>
        <v>0.10695170367297951</v>
      </c>
      <c r="D47">
        <f t="shared" si="1"/>
        <v>0.06887160098678945</v>
      </c>
      <c r="E47"/>
      <c r="F47">
        <f t="shared" si="2"/>
        <v>0.07714760875205007</v>
      </c>
      <c r="G47">
        <f t="shared" si="3"/>
        <v>0.18343117087108884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18.75">
      <c r="B48">
        <v>-2.9</v>
      </c>
      <c r="C48">
        <f t="shared" si="0"/>
        <v>0.1133866468838802</v>
      </c>
      <c r="D48">
        <f t="shared" si="1"/>
        <v>0.09250326265028061</v>
      </c>
      <c r="E48"/>
      <c r="F48">
        <f t="shared" si="2"/>
        <v>0.0845760217936484</v>
      </c>
      <c r="G48">
        <f t="shared" si="3"/>
        <v>0.228882738298722</v>
      </c>
      <c r="H48" s="11"/>
      <c r="I48" s="11"/>
      <c r="J48" s="11"/>
      <c r="K48" s="46"/>
      <c r="L48" s="11"/>
      <c r="M48" s="11"/>
      <c r="N48" s="11"/>
      <c r="O48" s="11"/>
      <c r="P48" s="11"/>
      <c r="Q48" s="11"/>
      <c r="R48" s="11"/>
      <c r="S48" s="11"/>
      <c r="T48" s="11"/>
    </row>
    <row r="49" spans="2:20" ht="15">
      <c r="B49">
        <v>-2.8</v>
      </c>
      <c r="C49">
        <f t="shared" si="0"/>
        <v>0.11982159009478088</v>
      </c>
      <c r="D49">
        <f t="shared" si="1"/>
        <v>0.12300732614969052</v>
      </c>
      <c r="E49"/>
      <c r="F49">
        <f t="shared" si="2"/>
        <v>0.09200443483524673</v>
      </c>
      <c r="G49">
        <f t="shared" si="3"/>
        <v>0.28346142318014694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ht="15">
      <c r="B50">
        <v>-2.7</v>
      </c>
      <c r="C50">
        <f t="shared" si="0"/>
        <v>0.12625653330568154</v>
      </c>
      <c r="D50">
        <f t="shared" si="1"/>
        <v>0.16194291810951356</v>
      </c>
      <c r="E50"/>
      <c r="F50">
        <f t="shared" si="2"/>
        <v>0.09943284787684506</v>
      </c>
      <c r="G50">
        <f t="shared" si="3"/>
        <v>0.34843029302969114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15">
      <c r="B51">
        <v>-2.6</v>
      </c>
      <c r="C51">
        <f t="shared" si="0"/>
        <v>0.13269147651658222</v>
      </c>
      <c r="D51">
        <f t="shared" si="1"/>
        <v>0.21108141577187975</v>
      </c>
      <c r="E51"/>
      <c r="F51">
        <f t="shared" si="2"/>
        <v>0.10686126091844339</v>
      </c>
      <c r="G51">
        <f t="shared" si="3"/>
        <v>0.42508802356252096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15">
      <c r="B52">
        <v>-2.5</v>
      </c>
      <c r="C52">
        <f t="shared" si="0"/>
        <v>0.1391264197274829</v>
      </c>
      <c r="D52">
        <f t="shared" si="1"/>
        <v>0.27239246593312433</v>
      </c>
      <c r="E52"/>
      <c r="F52">
        <f t="shared" si="2"/>
        <v>0.11428967396004172</v>
      </c>
      <c r="G52">
        <f t="shared" si="3"/>
        <v>0.5147339962673564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15">
      <c r="B53">
        <v>-2.4</v>
      </c>
      <c r="C53">
        <f t="shared" si="0"/>
        <v>0.1455613629383836</v>
      </c>
      <c r="D53">
        <f t="shared" si="1"/>
        <v>0.34801442003259564</v>
      </c>
      <c r="E53"/>
      <c r="F53">
        <f t="shared" si="2"/>
        <v>0.12171808700164005</v>
      </c>
      <c r="G53">
        <f t="shared" si="3"/>
        <v>0.618625554943138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t="15">
      <c r="B54">
        <v>-2.3</v>
      </c>
      <c r="C54">
        <f t="shared" si="0"/>
        <v>0.1519963061492843</v>
      </c>
      <c r="D54">
        <f t="shared" si="1"/>
        <v>0.4402064915447223</v>
      </c>
      <c r="E54"/>
      <c r="F54">
        <f t="shared" si="2"/>
        <v>0.12914650004323838</v>
      </c>
      <c r="G54">
        <f t="shared" si="3"/>
        <v>0.7379278144118233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ht="15">
      <c r="B55">
        <v>-2.2</v>
      </c>
      <c r="C55">
        <f t="shared" si="0"/>
        <v>0.15843124936018496</v>
      </c>
      <c r="D55">
        <f t="shared" si="1"/>
        <v>0.5512805891765772</v>
      </c>
      <c r="E55"/>
      <c r="F55">
        <f t="shared" si="2"/>
        <v>0.1365749130848367</v>
      </c>
      <c r="G55">
        <f t="shared" si="3"/>
        <v>0.8736569267137693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15">
      <c r="B56">
        <v>-2.1</v>
      </c>
      <c r="C56">
        <f t="shared" si="0"/>
        <v>0.16486619257108565</v>
      </c>
      <c r="D56">
        <f t="shared" si="1"/>
        <v>0.6835117970570395</v>
      </c>
      <c r="E56"/>
      <c r="F56">
        <f t="shared" si="2"/>
        <v>0.14400332612643504</v>
      </c>
      <c r="G56">
        <f aca="true" t="shared" si="4" ref="G56:G87">(1/(G$40*SQRT(2*PI())))*EXP(-1*($C56-G$41)^2/(G$40*G$40*2))</f>
        <v>1.0266182703538727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5">
      <c r="B57">
        <v>-2</v>
      </c>
      <c r="C57">
        <f t="shared" si="0"/>
        <v>0.17130113578198633</v>
      </c>
      <c r="D57">
        <f t="shared" si="1"/>
        <v>0.8390278630855404</v>
      </c>
      <c r="E57"/>
      <c r="F57">
        <f t="shared" si="2"/>
        <v>0.15143173916803337</v>
      </c>
      <c r="G57">
        <f t="shared" si="4"/>
        <v>1.1973416053658688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5">
      <c r="B58">
        <v>-1.9</v>
      </c>
      <c r="C58">
        <f t="shared" si="0"/>
        <v>0.17773607899288701</v>
      </c>
      <c r="D58">
        <f t="shared" si="1"/>
        <v>1.0196797799788593</v>
      </c>
      <c r="E58"/>
      <c r="F58">
        <f t="shared" si="2"/>
        <v>0.1588601522096317</v>
      </c>
      <c r="G58">
        <f t="shared" si="4"/>
        <v>1.386015792232487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ht="15">
      <c r="B59">
        <v>-1.8</v>
      </c>
      <c r="C59">
        <f t="shared" si="0"/>
        <v>0.1841710222037877</v>
      </c>
      <c r="D59">
        <f t="shared" si="1"/>
        <v>1.2268975142959142</v>
      </c>
      <c r="E59"/>
      <c r="F59">
        <f t="shared" si="2"/>
        <v>0.16628856525123004</v>
      </c>
      <c r="G59">
        <f t="shared" si="4"/>
        <v>1.5924261615044708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5">
      <c r="B60">
        <v>-1.7</v>
      </c>
      <c r="C60">
        <f t="shared" si="0"/>
        <v>0.19060596541468838</v>
      </c>
      <c r="D60">
        <f t="shared" si="1"/>
        <v>1.4615370220761146</v>
      </c>
      <c r="E60"/>
      <c r="F60">
        <f t="shared" si="2"/>
        <v>0.17371697829282837</v>
      </c>
      <c r="G60">
        <f t="shared" si="4"/>
        <v>1.8158979959897372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ht="15">
      <c r="B61">
        <v>-1.6</v>
      </c>
      <c r="C61">
        <f t="shared" si="0"/>
        <v>0.19704090862558904</v>
      </c>
      <c r="D61">
        <f t="shared" si="1"/>
        <v>1.7237267065785062</v>
      </c>
      <c r="E61"/>
      <c r="F61">
        <f t="shared" si="2"/>
        <v>0.1811453913344267</v>
      </c>
      <c r="G61">
        <f t="shared" si="4"/>
        <v>2.055249802235342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ht="15">
      <c r="B62">
        <v>-1.5</v>
      </c>
      <c r="C62">
        <f t="shared" si="0"/>
        <v>0.20347585183648975</v>
      </c>
      <c r="D62">
        <f t="shared" si="1"/>
        <v>2.012723211705912</v>
      </c>
      <c r="E62"/>
      <c r="F62">
        <f t="shared" si="2"/>
        <v>0.18857380437602503</v>
      </c>
      <c r="G62">
        <f t="shared" si="4"/>
        <v>2.3087600614540578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15">
      <c r="B63">
        <v>-1.4</v>
      </c>
      <c r="C63">
        <f t="shared" si="0"/>
        <v>0.20991079504739044</v>
      </c>
      <c r="D63">
        <f t="shared" si="1"/>
        <v>2.326787676728975</v>
      </c>
      <c r="E63"/>
      <c r="F63">
        <f t="shared" si="2"/>
        <v>0.19600221741762336</v>
      </c>
      <c r="G63">
        <f t="shared" si="4"/>
        <v>2.5741509304104633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2:20" ht="15">
      <c r="B64">
        <v>-1.3</v>
      </c>
      <c r="C64">
        <f t="shared" si="0"/>
        <v>0.21634573825829112</v>
      </c>
      <c r="D64">
        <f t="shared" si="1"/>
        <v>2.6630940853916467</v>
      </c>
      <c r="E64"/>
      <c r="F64">
        <f t="shared" si="2"/>
        <v>0.2034306304592217</v>
      </c>
      <c r="G64">
        <f t="shared" si="4"/>
        <v>2.848591892263669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ht="15">
      <c r="B65">
        <v>-1.2</v>
      </c>
      <c r="C65">
        <f t="shared" si="0"/>
        <v>0.22278068146919178</v>
      </c>
      <c r="D65">
        <f t="shared" si="1"/>
        <v>3.017680943232958</v>
      </c>
      <c r="E65"/>
      <c r="F65">
        <f t="shared" si="2"/>
        <v>0.21085904350082002</v>
      </c>
      <c r="G65">
        <f t="shared" si="4"/>
        <v>3.1287256355149706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ht="15">
      <c r="B66">
        <v>-1.1</v>
      </c>
      <c r="C66">
        <f t="shared" si="0"/>
        <v>0.2292156246800925</v>
      </c>
      <c r="D66">
        <f t="shared" si="1"/>
        <v>3.385456093280089</v>
      </c>
      <c r="E66"/>
      <c r="F66">
        <f t="shared" si="2"/>
        <v>0.21828745654241835</v>
      </c>
      <c r="G66">
        <f t="shared" si="4"/>
        <v>3.410717485329113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20" ht="15">
      <c r="B67">
        <v>-1</v>
      </c>
      <c r="C67">
        <f t="shared" si="0"/>
        <v>0.23565056789099315</v>
      </c>
      <c r="D67">
        <f t="shared" si="1"/>
        <v>3.7602620036995678</v>
      </c>
      <c r="E67"/>
      <c r="F67">
        <f t="shared" si="2"/>
        <v>0.22571586958401668</v>
      </c>
      <c r="G67">
        <f t="shared" si="4"/>
        <v>3.6903285654699993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0" ht="15">
      <c r="B68">
        <v>-0.9</v>
      </c>
      <c r="C68">
        <f t="shared" si="0"/>
        <v>0.24208551110189386</v>
      </c>
      <c r="D68">
        <f t="shared" si="1"/>
        <v>4.135005409962455</v>
      </c>
      <c r="E68"/>
      <c r="F68">
        <f t="shared" si="2"/>
        <v>0.233144282625615</v>
      </c>
      <c r="G68">
        <f t="shared" si="4"/>
        <v>3.9630115903826524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ht="15">
      <c r="B69">
        <v>-0.8</v>
      </c>
      <c r="C69">
        <f t="shared" si="0"/>
        <v>0.24852045431279451</v>
      </c>
      <c r="D69">
        <f t="shared" si="1"/>
        <v>4.5018509607163315</v>
      </c>
      <c r="E69"/>
      <c r="F69">
        <f t="shared" si="2"/>
        <v>0.24057269566721334</v>
      </c>
      <c r="G69">
        <f t="shared" si="4"/>
        <v>4.224026851666691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5">
      <c r="B70">
        <v>-0.7</v>
      </c>
      <c r="C70">
        <f t="shared" si="0"/>
        <v>0.2549553975236952</v>
      </c>
      <c r="D70">
        <f t="shared" si="1"/>
        <v>4.852473800200888</v>
      </c>
      <c r="E70"/>
      <c r="F70">
        <f t="shared" si="2"/>
        <v>0.24800110870881167</v>
      </c>
      <c r="G70">
        <f t="shared" si="4"/>
        <v>4.468574659254248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5">
      <c r="B71">
        <v>-0.6</v>
      </c>
      <c r="C71">
        <f t="shared" si="0"/>
        <v>0.2613903407345959</v>
      </c>
      <c r="D71">
        <f t="shared" si="1"/>
        <v>5.178361206472233</v>
      </c>
      <c r="E71"/>
      <c r="F71">
        <f t="shared" si="2"/>
        <v>0.25542952175041</v>
      </c>
      <c r="G71">
        <f t="shared" si="4"/>
        <v>4.691939318406701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>
        <v>-0.5</v>
      </c>
      <c r="C72">
        <f t="shared" si="0"/>
        <v>0.2678252839454966</v>
      </c>
      <c r="D72">
        <f t="shared" si="1"/>
        <v>5.4711489320979085</v>
      </c>
      <c r="E72"/>
      <c r="F72">
        <f t="shared" si="2"/>
        <v>0.26285793479200836</v>
      </c>
      <c r="G72">
        <f t="shared" si="4"/>
        <v>4.889638760556676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>
        <v>-0.4</v>
      </c>
      <c r="C73">
        <f t="shared" si="0"/>
        <v>0.27426022715639725</v>
      </c>
      <c r="D73">
        <f t="shared" si="1"/>
        <v>5.722974208684236</v>
      </c>
      <c r="E73"/>
      <c r="F73">
        <f t="shared" si="2"/>
        <v>0.27028634783360667</v>
      </c>
      <c r="G73">
        <f t="shared" si="4"/>
        <v>5.057573280541284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ht="15">
      <c r="B74">
        <v>-0.3</v>
      </c>
      <c r="C74">
        <f aca="true" t="shared" si="5" ref="C74:C105">$B74*D$40+D$41</f>
        <v>0.28069517036729796</v>
      </c>
      <c r="D74">
        <f aca="true" t="shared" si="6" ref="D74:D105">(1/(D$40*SQRT(2*PI())))*EXP(-1*($C74-D$41)^2/(D$40*D$40*2))</f>
        <v>5.926824883465324</v>
      </c>
      <c r="E74"/>
      <c r="F74">
        <f t="shared" si="2"/>
        <v>0.27771476087520497</v>
      </c>
      <c r="G74">
        <f t="shared" si="4"/>
        <v>5.192166528974765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5">
      <c r="B75">
        <v>-0.2</v>
      </c>
      <c r="C75">
        <f t="shared" si="5"/>
        <v>0.2871301135781986</v>
      </c>
      <c r="D75">
        <f t="shared" si="6"/>
        <v>6.076863169717432</v>
      </c>
      <c r="E75"/>
      <c r="F75">
        <f t="shared" si="2"/>
        <v>0.2851431739168033</v>
      </c>
      <c r="G75">
        <f t="shared" si="4"/>
        <v>5.290492006602083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ht="15">
      <c r="B76">
        <v>-0.1</v>
      </c>
      <c r="C76">
        <f t="shared" si="5"/>
        <v>0.29356505678909933</v>
      </c>
      <c r="D76">
        <f t="shared" si="6"/>
        <v>6.168703195462254</v>
      </c>
      <c r="E76"/>
      <c r="F76">
        <f t="shared" si="2"/>
        <v>0.2925715869584017</v>
      </c>
      <c r="G76">
        <f t="shared" si="4"/>
        <v>5.35037881916653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>
        <v>0</v>
      </c>
      <c r="C77">
        <f t="shared" si="5"/>
        <v>0.3</v>
      </c>
      <c r="D77">
        <f t="shared" si="6"/>
        <v>6.1996239489049625</v>
      </c>
      <c r="E77"/>
      <c r="F77">
        <f t="shared" si="2"/>
        <v>0.3</v>
      </c>
      <c r="G77">
        <f t="shared" si="4"/>
        <v>5.370491357540271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2:20" ht="15">
      <c r="B78">
        <v>0.1</v>
      </c>
      <c r="C78">
        <f t="shared" si="5"/>
        <v>0.30643494321090065</v>
      </c>
      <c r="D78">
        <f t="shared" si="6"/>
        <v>6.168703195462254</v>
      </c>
      <c r="E78"/>
      <c r="F78">
        <f t="shared" si="2"/>
        <v>0.3074284130415983</v>
      </c>
      <c r="G78">
        <f t="shared" si="4"/>
        <v>5.35037881916653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2:20" ht="15">
      <c r="B79">
        <v>0.2</v>
      </c>
      <c r="C79">
        <f t="shared" si="5"/>
        <v>0.31286988642180136</v>
      </c>
      <c r="D79">
        <f t="shared" si="6"/>
        <v>6.076863169717432</v>
      </c>
      <c r="E79"/>
      <c r="F79">
        <f t="shared" si="2"/>
        <v>0.31485682608319665</v>
      </c>
      <c r="G79">
        <f t="shared" si="4"/>
        <v>5.290492006602083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5">
      <c r="B80">
        <v>0.3</v>
      </c>
      <c r="C80">
        <f t="shared" si="5"/>
        <v>0.319304829632702</v>
      </c>
      <c r="D80">
        <f t="shared" si="6"/>
        <v>5.926824883465324</v>
      </c>
      <c r="E80"/>
      <c r="F80">
        <f t="shared" si="2"/>
        <v>0.322285239124795</v>
      </c>
      <c r="G80">
        <f t="shared" si="4"/>
        <v>5.192166528974765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5">
      <c r="B81">
        <v>0.4</v>
      </c>
      <c r="C81">
        <f t="shared" si="5"/>
        <v>0.3257397728436027</v>
      </c>
      <c r="D81">
        <f t="shared" si="6"/>
        <v>5.722974208684236</v>
      </c>
      <c r="E81"/>
      <c r="F81">
        <f t="shared" si="2"/>
        <v>0.3297136521663933</v>
      </c>
      <c r="G81">
        <f t="shared" si="4"/>
        <v>5.057573280541284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5">
      <c r="B82">
        <v>0.5</v>
      </c>
      <c r="C82">
        <f t="shared" si="5"/>
        <v>0.3321747160545034</v>
      </c>
      <c r="D82">
        <f t="shared" si="6"/>
        <v>5.4711489320979085</v>
      </c>
      <c r="E82"/>
      <c r="F82">
        <f t="shared" si="2"/>
        <v>0.3371420652079916</v>
      </c>
      <c r="G82">
        <f t="shared" si="4"/>
        <v>4.889638760556676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5">
      <c r="B83">
        <v>0.6</v>
      </c>
      <c r="C83">
        <f t="shared" si="5"/>
        <v>0.3386096592654041</v>
      </c>
      <c r="D83">
        <f t="shared" si="6"/>
        <v>5.178361206472233</v>
      </c>
      <c r="E83"/>
      <c r="F83">
        <f t="shared" si="2"/>
        <v>0.34457047824959</v>
      </c>
      <c r="G83">
        <f t="shared" si="4"/>
        <v>4.691939318406701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5">
      <c r="B84">
        <v>0.7</v>
      </c>
      <c r="C84">
        <f t="shared" si="5"/>
        <v>0.34504460247630475</v>
      </c>
      <c r="D84">
        <f t="shared" si="6"/>
        <v>4.852473800200888</v>
      </c>
      <c r="E84"/>
      <c r="F84">
        <f t="shared" si="2"/>
        <v>0.35199889129118833</v>
      </c>
      <c r="G84">
        <f t="shared" si="4"/>
        <v>4.468574659254248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5">
      <c r="B85">
        <v>0.8</v>
      </c>
      <c r="C85">
        <f t="shared" si="5"/>
        <v>0.35147954568720546</v>
      </c>
      <c r="D85">
        <f t="shared" si="6"/>
        <v>4.5018509607163315</v>
      </c>
      <c r="E85"/>
      <c r="F85">
        <f t="shared" si="2"/>
        <v>0.35942730433278663</v>
      </c>
      <c r="G85">
        <f t="shared" si="4"/>
        <v>4.224026851666691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5">
      <c r="B86">
        <v>0.9</v>
      </c>
      <c r="C86">
        <f t="shared" si="5"/>
        <v>0.3579144888981061</v>
      </c>
      <c r="D86">
        <f t="shared" si="6"/>
        <v>4.135005409962455</v>
      </c>
      <c r="E86"/>
      <c r="F86">
        <f t="shared" si="2"/>
        <v>0.36685571737438494</v>
      </c>
      <c r="G86">
        <f t="shared" si="4"/>
        <v>3.9630115903826524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5">
      <c r="B87">
        <v>1</v>
      </c>
      <c r="C87">
        <f t="shared" si="5"/>
        <v>0.36434943210900683</v>
      </c>
      <c r="D87">
        <f t="shared" si="6"/>
        <v>3.7602620036995678</v>
      </c>
      <c r="E87"/>
      <c r="F87">
        <f t="shared" si="2"/>
        <v>0.3742841304159833</v>
      </c>
      <c r="G87">
        <f t="shared" si="4"/>
        <v>3.6903285654699993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20" ht="15">
      <c r="B88">
        <v>1.1</v>
      </c>
      <c r="C88">
        <f t="shared" si="5"/>
        <v>0.3707843753199075</v>
      </c>
      <c r="D88">
        <f t="shared" si="6"/>
        <v>3.385456093280089</v>
      </c>
      <c r="E88"/>
      <c r="F88">
        <f t="shared" si="2"/>
        <v>0.38171254345758165</v>
      </c>
      <c r="G88">
        <f aca="true" t="shared" si="7" ref="G88:G112">(1/(G$40*SQRT(2*PI())))*EXP(-1*($C88-G$41)^2/(G$40*G$40*2))</f>
        <v>3.410717485329113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2:20" ht="15">
      <c r="B89">
        <v>1.2</v>
      </c>
      <c r="C89">
        <f t="shared" si="5"/>
        <v>0.3772193185308082</v>
      </c>
      <c r="D89">
        <f t="shared" si="6"/>
        <v>3.017680943232958</v>
      </c>
      <c r="E89"/>
      <c r="F89">
        <f t="shared" si="2"/>
        <v>0.38914095649917996</v>
      </c>
      <c r="G89">
        <f t="shared" si="7"/>
        <v>3.1287256355149706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2:20" ht="15">
      <c r="B90">
        <v>1.3</v>
      </c>
      <c r="C90">
        <f t="shared" si="5"/>
        <v>0.38365426174170886</v>
      </c>
      <c r="D90">
        <f t="shared" si="6"/>
        <v>2.6630940853916467</v>
      </c>
      <c r="E90"/>
      <c r="F90">
        <f t="shared" si="2"/>
        <v>0.39656936954077826</v>
      </c>
      <c r="G90">
        <f t="shared" si="7"/>
        <v>2.848591892263669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2:20" ht="15">
      <c r="B91">
        <v>1.4</v>
      </c>
      <c r="C91">
        <f t="shared" si="5"/>
        <v>0.39008920495260957</v>
      </c>
      <c r="D91">
        <f t="shared" si="6"/>
        <v>2.3267876767289737</v>
      </c>
      <c r="E91"/>
      <c r="F91">
        <f t="shared" si="2"/>
        <v>0.4039977825823766</v>
      </c>
      <c r="G91">
        <f t="shared" si="7"/>
        <v>2.5741509304104624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5">
      <c r="B92">
        <v>1.5</v>
      </c>
      <c r="C92">
        <f t="shared" si="5"/>
        <v>0.3965241481635102</v>
      </c>
      <c r="D92">
        <f t="shared" si="6"/>
        <v>2.012723211705912</v>
      </c>
      <c r="E92"/>
      <c r="F92">
        <f t="shared" si="2"/>
        <v>0.411426195623975</v>
      </c>
      <c r="G92">
        <f t="shared" si="7"/>
        <v>2.3087600614540578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2:20" ht="15">
      <c r="B93">
        <v>1.6</v>
      </c>
      <c r="C93">
        <f t="shared" si="5"/>
        <v>0.40295909137441094</v>
      </c>
      <c r="D93">
        <f t="shared" si="6"/>
        <v>1.7237267065785062</v>
      </c>
      <c r="E93"/>
      <c r="F93">
        <f t="shared" si="2"/>
        <v>0.4188546086655733</v>
      </c>
      <c r="G93">
        <f t="shared" si="7"/>
        <v>2.055249802235342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2:20" ht="15">
      <c r="B94">
        <v>1.7</v>
      </c>
      <c r="C94">
        <f t="shared" si="5"/>
        <v>0.4093940345853116</v>
      </c>
      <c r="D94">
        <f t="shared" si="6"/>
        <v>1.4615370220761146</v>
      </c>
      <c r="E94"/>
      <c r="F94">
        <f t="shared" si="2"/>
        <v>0.4262830217071716</v>
      </c>
      <c r="G94">
        <f t="shared" si="7"/>
        <v>1.8158979959897372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2:20" ht="15">
      <c r="B95">
        <v>1.8</v>
      </c>
      <c r="C95">
        <f t="shared" si="5"/>
        <v>0.4158289777962123</v>
      </c>
      <c r="D95">
        <f t="shared" si="6"/>
        <v>1.2268975142959135</v>
      </c>
      <c r="E95"/>
      <c r="F95">
        <f t="shared" si="2"/>
        <v>0.43371143474876994</v>
      </c>
      <c r="G95">
        <f t="shared" si="7"/>
        <v>1.59242616150447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2:20" ht="15">
      <c r="B96">
        <v>1.9</v>
      </c>
      <c r="C96">
        <f t="shared" si="5"/>
        <v>0.42226392100711296</v>
      </c>
      <c r="D96">
        <f t="shared" si="6"/>
        <v>1.0196797799788593</v>
      </c>
      <c r="E96"/>
      <c r="F96">
        <f t="shared" si="2"/>
        <v>0.4411398477903683</v>
      </c>
      <c r="G96">
        <f t="shared" si="7"/>
        <v>1.386015792232487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2:20" ht="15">
      <c r="B97">
        <v>2.00000000000001</v>
      </c>
      <c r="C97">
        <f t="shared" si="5"/>
        <v>0.4286988642180143</v>
      </c>
      <c r="D97">
        <f t="shared" si="6"/>
        <v>0.8390278630855239</v>
      </c>
      <c r="E97"/>
      <c r="F97">
        <f t="shared" si="2"/>
        <v>0.4485682608319673</v>
      </c>
      <c r="G97">
        <f t="shared" si="7"/>
        <v>1.1973416053658512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2:20" ht="15">
      <c r="B98">
        <v>2.1</v>
      </c>
      <c r="C98">
        <f t="shared" si="5"/>
        <v>0.43513380742891433</v>
      </c>
      <c r="D98">
        <f t="shared" si="6"/>
        <v>0.6835117970570395</v>
      </c>
      <c r="E98"/>
      <c r="F98">
        <f t="shared" si="2"/>
        <v>0.4559966738735649</v>
      </c>
      <c r="G98">
        <f t="shared" si="7"/>
        <v>1.0266182703538727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2:20" ht="15">
      <c r="B99">
        <v>2.2</v>
      </c>
      <c r="C99">
        <f t="shared" si="5"/>
        <v>0.44156875063981504</v>
      </c>
      <c r="D99">
        <f t="shared" si="6"/>
        <v>0.5512805891765767</v>
      </c>
      <c r="E99"/>
      <c r="F99">
        <f t="shared" si="2"/>
        <v>0.46342508691516326</v>
      </c>
      <c r="G99">
        <f t="shared" si="7"/>
        <v>0.8736569267137688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15">
      <c r="B100">
        <v>2.30000000000001</v>
      </c>
      <c r="C100">
        <f t="shared" si="5"/>
        <v>0.44800369385071637</v>
      </c>
      <c r="D100">
        <f t="shared" si="6"/>
        <v>0.4402064915447116</v>
      </c>
      <c r="E100"/>
      <c r="F100">
        <f t="shared" si="2"/>
        <v>0.47085349995676234</v>
      </c>
      <c r="G100">
        <f t="shared" si="7"/>
        <v>0.7379278144118098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2:20" ht="15">
      <c r="B101">
        <v>2.40000000000001</v>
      </c>
      <c r="C101">
        <f t="shared" si="5"/>
        <v>0.454438637061617</v>
      </c>
      <c r="D101">
        <f t="shared" si="6"/>
        <v>0.3480144200325873</v>
      </c>
      <c r="E101"/>
      <c r="F101">
        <f t="shared" si="2"/>
        <v>0.47828191299836065</v>
      </c>
      <c r="G101">
        <f t="shared" si="7"/>
        <v>0.618625554943127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2:20" ht="15">
      <c r="B102">
        <v>2.50000000000001</v>
      </c>
      <c r="C102">
        <f t="shared" si="5"/>
        <v>0.4608735802725177</v>
      </c>
      <c r="D102">
        <f t="shared" si="6"/>
        <v>0.27239246593311794</v>
      </c>
      <c r="E102"/>
      <c r="F102">
        <f t="shared" si="2"/>
        <v>0.485710326039959</v>
      </c>
      <c r="G102">
        <f t="shared" si="7"/>
        <v>0.514733996267347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2:20" ht="15">
      <c r="B103">
        <v>2.6</v>
      </c>
      <c r="C103">
        <f t="shared" si="5"/>
        <v>0.4673085234834178</v>
      </c>
      <c r="D103">
        <f t="shared" si="6"/>
        <v>0.2110814157718795</v>
      </c>
      <c r="E103"/>
      <c r="F103">
        <f t="shared" si="2"/>
        <v>0.4931387390815566</v>
      </c>
      <c r="G103">
        <f t="shared" si="7"/>
        <v>0.42508802356252057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2:20" ht="15">
      <c r="B104">
        <v>2.70000000000001</v>
      </c>
      <c r="C104">
        <f t="shared" si="5"/>
        <v>0.4737434666943191</v>
      </c>
      <c r="D104">
        <f t="shared" si="6"/>
        <v>0.16194291810950903</v>
      </c>
      <c r="E104"/>
      <c r="F104">
        <f t="shared" si="2"/>
        <v>0.5005671521231556</v>
      </c>
      <c r="G104">
        <f t="shared" si="7"/>
        <v>0.34843029302968387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2:20" ht="15">
      <c r="B105">
        <v>2.80000000000001</v>
      </c>
      <c r="C105">
        <f t="shared" si="5"/>
        <v>0.48017840990521976</v>
      </c>
      <c r="D105">
        <f t="shared" si="6"/>
        <v>0.12300732614968704</v>
      </c>
      <c r="E105"/>
      <c r="F105">
        <f t="shared" si="2"/>
        <v>0.507995565164754</v>
      </c>
      <c r="G105">
        <f t="shared" si="7"/>
        <v>0.28346142318014095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2:20" ht="15">
      <c r="B106">
        <v>2.90000000000001</v>
      </c>
      <c r="C106">
        <f aca="true" t="shared" si="8" ref="C106:C112">$B106*D$40+D$41</f>
        <v>0.4866133531161204</v>
      </c>
      <c r="D106">
        <f aca="true" t="shared" si="9" ref="D106:D112">(1/(D$40*SQRT(2*PI())))*EXP(-1*($C106-D$41)^2/(D$40*D$40*2))</f>
        <v>0.09250326265027797</v>
      </c>
      <c r="E106"/>
      <c r="F106">
        <f t="shared" si="2"/>
        <v>0.5154239782063523</v>
      </c>
      <c r="G106">
        <f t="shared" si="7"/>
        <v>0.2288827382987171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2:20" ht="15">
      <c r="B107">
        <v>3.00000000000001</v>
      </c>
      <c r="C107">
        <f t="shared" si="8"/>
        <v>0.49304829632702113</v>
      </c>
      <c r="D107">
        <f t="shared" si="9"/>
        <v>0.06887160098678731</v>
      </c>
      <c r="E107"/>
      <c r="F107">
        <f aca="true" t="shared" si="10" ref="F107:F112">$B107*G$40+G$41</f>
        <v>0.5228523912479507</v>
      </c>
      <c r="G107">
        <f t="shared" si="7"/>
        <v>0.18343117087108463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2:20" ht="15">
      <c r="B108">
        <v>3.10000000000001</v>
      </c>
      <c r="C108">
        <f t="shared" si="8"/>
        <v>0.4994832395379218</v>
      </c>
      <c r="D108">
        <f t="shared" si="9"/>
        <v>0.05076686691913439</v>
      </c>
      <c r="E108"/>
      <c r="F108">
        <f t="shared" si="10"/>
        <v>0.5302808042895489</v>
      </c>
      <c r="G108">
        <f t="shared" si="7"/>
        <v>0.14590637111692378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2:20" ht="15">
      <c r="B109">
        <v>3.20000000000001</v>
      </c>
      <c r="C109">
        <f t="shared" si="8"/>
        <v>0.5059181827488225</v>
      </c>
      <c r="D109">
        <f t="shared" si="9"/>
        <v>0.03704909465908202</v>
      </c>
      <c r="E109"/>
      <c r="F109">
        <f t="shared" si="10"/>
        <v>0.5377092173311473</v>
      </c>
      <c r="G109">
        <f t="shared" si="7"/>
        <v>0.11519042861401323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2:20" ht="15">
      <c r="B110">
        <v>3.30000000000001</v>
      </c>
      <c r="C110">
        <f t="shared" si="8"/>
        <v>0.5123531259597232</v>
      </c>
      <c r="D110">
        <f t="shared" si="9"/>
        <v>0.026768984318861183</v>
      </c>
      <c r="E110"/>
      <c r="F110">
        <f t="shared" si="10"/>
        <v>0.5451376303727457</v>
      </c>
      <c r="G110">
        <f t="shared" si="7"/>
        <v>0.09026087777212062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2:20" ht="15">
      <c r="B111">
        <v>3.40000000000001</v>
      </c>
      <c r="C111">
        <f t="shared" si="8"/>
        <v>0.5187880691706239</v>
      </c>
      <c r="D111">
        <f t="shared" si="9"/>
        <v>0.019148874016255743</v>
      </c>
      <c r="E111"/>
      <c r="F111">
        <f t="shared" si="10"/>
        <v>0.552566043414344</v>
      </c>
      <c r="G111">
        <f t="shared" si="7"/>
        <v>0.07019783713594124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ht="15">
      <c r="B112">
        <v>3.50000000000001</v>
      </c>
      <c r="C112">
        <f t="shared" si="8"/>
        <v>0.5252230123815246</v>
      </c>
      <c r="D112">
        <f t="shared" si="9"/>
        <v>0.013561622324303005</v>
      </c>
      <c r="E112"/>
      <c r="F112">
        <f t="shared" si="10"/>
        <v>0.5599944564559423</v>
      </c>
      <c r="G112">
        <f t="shared" si="7"/>
        <v>0.05418622926720894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2:19" ht="15">
      <c r="B113" s="2"/>
      <c r="C113" s="2"/>
      <c r="E113"/>
      <c r="F11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0:22" ht="15"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0:22" ht="15"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0:22" ht="15">
      <c r="J116" s="11"/>
      <c r="K116" s="11"/>
      <c r="L116" s="11"/>
      <c r="P116" s="11"/>
      <c r="Q116" s="11"/>
      <c r="R116" s="11"/>
      <c r="S116" s="11"/>
      <c r="T116" s="11"/>
      <c r="U116" s="11"/>
      <c r="V116" s="11"/>
    </row>
    <row r="117" ht="15">
      <c r="E117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56"/>
  <sheetViews>
    <sheetView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1" width="12.421875" style="0" customWidth="1"/>
    <col min="2" max="2" width="18.7109375" style="0" customWidth="1"/>
    <col min="3" max="3" width="12.140625" style="0" bestFit="1" customWidth="1"/>
    <col min="4" max="4" width="10.57421875" style="0" bestFit="1" customWidth="1"/>
    <col min="5" max="6" width="9.140625" style="2" customWidth="1"/>
    <col min="7" max="7" width="12.00390625" style="0" bestFit="1" customWidth="1"/>
    <col min="8" max="8" width="30.57421875" style="0" customWidth="1"/>
    <col min="9" max="9" width="10.8515625" style="0" customWidth="1"/>
    <col min="13" max="13" width="9.710937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8" ht="18.75">
      <c r="A1" s="12"/>
      <c r="B1" s="12"/>
      <c r="C1" s="12"/>
      <c r="D1" s="12"/>
      <c r="E1" s="11"/>
      <c r="F1" s="11"/>
      <c r="G1" s="72" t="s">
        <v>38</v>
      </c>
      <c r="H1" s="72"/>
      <c r="I1" s="72"/>
      <c r="J1" s="58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24"/>
      <c r="B2" s="24"/>
      <c r="C2" s="24"/>
      <c r="D2" s="24"/>
      <c r="E2" s="41"/>
      <c r="F2" s="41"/>
      <c r="G2" s="135" t="s">
        <v>72</v>
      </c>
      <c r="H2" s="135"/>
      <c r="I2" s="135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8" ht="18.75">
      <c r="A3" s="53">
        <v>1</v>
      </c>
      <c r="B3" s="53" t="s">
        <v>45</v>
      </c>
      <c r="C3" s="53"/>
      <c r="D3" s="53"/>
      <c r="E3" s="73"/>
      <c r="F3" s="71" t="s">
        <v>34</v>
      </c>
      <c r="G3" s="27" t="s">
        <v>52</v>
      </c>
      <c r="H3" s="2"/>
      <c r="L3" s="12"/>
      <c r="M3" s="11"/>
      <c r="O3" s="27"/>
      <c r="P3" s="26"/>
      <c r="Q3" s="26"/>
      <c r="R3" s="26"/>
    </row>
    <row r="4" spans="6:18" ht="15.75">
      <c r="F4"/>
      <c r="G4" s="28" t="s">
        <v>53</v>
      </c>
      <c r="H4" s="2"/>
      <c r="L4" s="13"/>
      <c r="M4" s="13"/>
      <c r="O4" s="27"/>
      <c r="P4" s="26"/>
      <c r="Q4" s="26"/>
      <c r="R4" s="26"/>
    </row>
    <row r="5" spans="2:16" ht="15.75">
      <c r="B5" s="1" t="s">
        <v>13</v>
      </c>
      <c r="C5" s="62">
        <v>1000</v>
      </c>
      <c r="D5" s="62">
        <v>2000</v>
      </c>
      <c r="E5" s="62">
        <v>4000</v>
      </c>
      <c r="L5" s="14"/>
      <c r="M5" s="15"/>
      <c r="N5" s="15"/>
      <c r="O5" s="16"/>
      <c r="P5" s="5"/>
    </row>
    <row r="6" spans="2:15" ht="15.75">
      <c r="B6" s="1" t="s">
        <v>56</v>
      </c>
      <c r="C6" s="62">
        <v>0.4</v>
      </c>
      <c r="L6" s="15"/>
      <c r="N6" s="17"/>
      <c r="O6" s="12"/>
    </row>
    <row r="7" spans="2:15" ht="15.75">
      <c r="B7" s="1" t="s">
        <v>57</v>
      </c>
      <c r="C7" s="62">
        <v>0.1</v>
      </c>
      <c r="L7" s="15"/>
      <c r="M7" s="17"/>
      <c r="N7" s="17"/>
      <c r="O7" s="12"/>
    </row>
    <row r="8" spans="2:15" ht="15.75">
      <c r="B8" s="1" t="s">
        <v>58</v>
      </c>
      <c r="C8" s="62">
        <v>0.6</v>
      </c>
      <c r="L8" s="15"/>
      <c r="M8" s="17"/>
      <c r="N8" s="17"/>
      <c r="O8" s="16"/>
    </row>
    <row r="9" spans="2:15" ht="15.75">
      <c r="B9" s="1" t="s">
        <v>7</v>
      </c>
      <c r="C9" s="69">
        <f>((4/C6)+(4/C7))/2</f>
        <v>25</v>
      </c>
      <c r="D9" s="69">
        <f>C9</f>
        <v>25</v>
      </c>
      <c r="E9" s="70">
        <f>C9</f>
        <v>25</v>
      </c>
      <c r="L9" s="15"/>
      <c r="M9" s="17"/>
      <c r="N9" s="18"/>
      <c r="O9" s="16"/>
    </row>
    <row r="10" spans="2:15" ht="15.75">
      <c r="B10" s="1" t="s">
        <v>17</v>
      </c>
      <c r="C10" s="22">
        <f>C5/C9</f>
        <v>40</v>
      </c>
      <c r="D10" s="22">
        <f>D5/D9</f>
        <v>80</v>
      </c>
      <c r="E10" s="22">
        <f>E5/E9</f>
        <v>160</v>
      </c>
      <c r="L10" s="15"/>
      <c r="M10" s="17"/>
      <c r="N10" s="18"/>
      <c r="O10" s="12"/>
    </row>
    <row r="11" spans="2:15" ht="15.75">
      <c r="B11" s="1" t="s">
        <v>66</v>
      </c>
      <c r="C11" s="65">
        <f>E70</f>
        <v>0.11315884002994675</v>
      </c>
      <c r="D11" s="65">
        <f>F70</f>
        <v>0.07950734382130363</v>
      </c>
      <c r="E11" s="65">
        <f>G70</f>
        <v>0.05604311009106513</v>
      </c>
      <c r="L11" s="15"/>
      <c r="M11" s="17"/>
      <c r="N11" s="18"/>
      <c r="O11" s="12"/>
    </row>
    <row r="12" spans="2:15" ht="15.75">
      <c r="B12" s="1" t="s">
        <v>67</v>
      </c>
      <c r="C12" s="65">
        <f>E73</f>
        <v>0.05768882040742383</v>
      </c>
      <c r="D12" s="65">
        <f>F73</f>
        <v>0.04053315567360577</v>
      </c>
      <c r="E12" s="65">
        <f>G73</f>
        <v>0.028570997301327318</v>
      </c>
      <c r="L12" s="15"/>
      <c r="M12" s="18"/>
      <c r="N12" s="18"/>
      <c r="O12" s="12"/>
    </row>
    <row r="13" spans="2:14" ht="15.75">
      <c r="B13" s="121" t="s">
        <v>63</v>
      </c>
      <c r="C13" s="21">
        <f>E75</f>
        <v>0.18282056777069694</v>
      </c>
      <c r="D13" s="21">
        <f>F75</f>
        <v>0.12845286974931872</v>
      </c>
      <c r="E13" s="21">
        <f>G75</f>
        <v>0.09054381614174119</v>
      </c>
      <c r="F13" s="120" t="e">
        <f>((1-$C$8^2)/(SQRT(2)))*SQRT((#REF!*#REF!)/($C$6*$C$7))</f>
        <v>#REF!</v>
      </c>
      <c r="G13" s="120" t="e">
        <f>((1-$C$8^2)/(SQRT(2)))*SQRT((#REF!*#REF!)/($C$6*$C$7))</f>
        <v>#REF!</v>
      </c>
      <c r="L13" s="8"/>
      <c r="M13" s="10"/>
      <c r="N13" s="10"/>
    </row>
    <row r="14" spans="2:14" ht="15.75">
      <c r="B14" s="1" t="s">
        <v>46</v>
      </c>
      <c r="C14" s="69">
        <f>$C$8-1.96*C13</f>
        <v>0.241671687169434</v>
      </c>
      <c r="D14" s="69">
        <f>$C$8-1.96*D13</f>
        <v>0.3482323752913353</v>
      </c>
      <c r="E14" s="69">
        <f>$C$8-1.96*E13</f>
        <v>0.4225341203621873</v>
      </c>
      <c r="L14" s="8"/>
      <c r="M14" s="10"/>
      <c r="N14" s="10"/>
    </row>
    <row r="15" spans="2:14" ht="15.75">
      <c r="B15" s="1" t="s">
        <v>47</v>
      </c>
      <c r="C15" s="69">
        <f>$C$8+1.96*C13</f>
        <v>0.958328312830566</v>
      </c>
      <c r="D15" s="69">
        <f>$C$8+1.96*D13</f>
        <v>0.8517676247086646</v>
      </c>
      <c r="E15" s="69">
        <f>$C$8+1.96*E13</f>
        <v>0.7774658796378127</v>
      </c>
      <c r="L15" s="8"/>
      <c r="M15" s="9"/>
      <c r="N15" s="9"/>
    </row>
    <row r="16" spans="12:15" ht="15.75">
      <c r="L16" s="4"/>
      <c r="M16" s="4"/>
      <c r="N16" s="5"/>
      <c r="O16" s="5"/>
    </row>
    <row r="17" spans="10:16" ht="15.75">
      <c r="J17" s="4"/>
      <c r="K17" s="5"/>
      <c r="L17" s="5"/>
      <c r="M17" s="5"/>
      <c r="N17" s="4"/>
      <c r="O17" s="5"/>
      <c r="P17" s="5"/>
    </row>
    <row r="18" spans="6:16" s="24" customFormat="1" ht="15.75">
      <c r="F18" s="41"/>
      <c r="G18" s="41"/>
      <c r="L18" s="79"/>
      <c r="M18" s="78"/>
      <c r="N18" s="79"/>
      <c r="O18" s="78"/>
      <c r="P18" s="78"/>
    </row>
    <row r="19" spans="1:16" ht="18.75">
      <c r="A19" s="53">
        <v>2</v>
      </c>
      <c r="B19" s="53" t="s">
        <v>51</v>
      </c>
      <c r="C19" s="53"/>
      <c r="D19" s="53"/>
      <c r="E19"/>
      <c r="G19" s="2"/>
      <c r="L19" s="4"/>
      <c r="M19" s="5"/>
      <c r="N19" s="4"/>
      <c r="O19" s="5"/>
      <c r="P19" s="5"/>
    </row>
    <row r="20" spans="3:16" ht="18.75">
      <c r="C20" s="4"/>
      <c r="D20" s="5"/>
      <c r="E20" s="5"/>
      <c r="F20" s="71" t="s">
        <v>35</v>
      </c>
      <c r="G20" s="74"/>
      <c r="H20" s="87">
        <f>G237</f>
        <v>0</v>
      </c>
      <c r="I20" s="86">
        <f>H20</f>
        <v>0</v>
      </c>
      <c r="K20" s="74"/>
      <c r="M20" s="5"/>
      <c r="N20" s="4"/>
      <c r="O20" s="5"/>
      <c r="P20" s="5"/>
    </row>
    <row r="21" spans="3:16" ht="15.75">
      <c r="C21" s="82" t="str">
        <f>CONCATENATE("rg = ",C23)</f>
        <v>rg = 0.6</v>
      </c>
      <c r="D21" s="82" t="str">
        <f>CONCATENATE("rg = ",D23)</f>
        <v>rg = 0.1</v>
      </c>
      <c r="E21" s="5"/>
      <c r="F21" s="26" t="s">
        <v>54</v>
      </c>
      <c r="G21" s="74"/>
      <c r="H21" s="74"/>
      <c r="I21" s="74"/>
      <c r="J21" s="74"/>
      <c r="K21" s="74"/>
      <c r="M21" s="5"/>
      <c r="N21" s="4"/>
      <c r="O21" s="5"/>
      <c r="P21" s="5"/>
    </row>
    <row r="22" spans="1:16" ht="15.75">
      <c r="A22" s="12"/>
      <c r="B22" s="80"/>
      <c r="C22" s="16" t="s">
        <v>68</v>
      </c>
      <c r="D22" s="12"/>
      <c r="E22" s="11"/>
      <c r="F22"/>
      <c r="I22" s="1"/>
      <c r="M22" s="5"/>
      <c r="N22" s="4"/>
      <c r="O22" s="5"/>
      <c r="P22" s="5"/>
    </row>
    <row r="23" spans="1:16" ht="15.75">
      <c r="A23" s="12"/>
      <c r="B23" s="81" t="s">
        <v>70</v>
      </c>
      <c r="C23" s="124">
        <v>0.6</v>
      </c>
      <c r="D23" s="124">
        <v>0.1</v>
      </c>
      <c r="E23" s="12"/>
      <c r="I23" s="1"/>
      <c r="M23" s="5"/>
      <c r="N23" s="4"/>
      <c r="O23" s="5"/>
      <c r="P23" s="5"/>
    </row>
    <row r="24" spans="1:16" ht="15.75">
      <c r="A24" s="12"/>
      <c r="B24" s="125">
        <v>500</v>
      </c>
      <c r="C24" s="128">
        <v>0.13096358674315384</v>
      </c>
      <c r="D24" s="128">
        <v>0.20258429824331609</v>
      </c>
      <c r="E24" s="12"/>
      <c r="I24" s="1"/>
      <c r="M24" s="5"/>
      <c r="N24" s="4"/>
      <c r="O24" s="5"/>
      <c r="P24" s="5"/>
    </row>
    <row r="25" spans="1:16" ht="15.75">
      <c r="A25" s="12"/>
      <c r="B25" s="125">
        <v>1000</v>
      </c>
      <c r="C25" s="128">
        <v>0.09141028388534847</v>
      </c>
      <c r="D25" s="128">
        <v>0.14140028288514842</v>
      </c>
      <c r="E25" s="12"/>
      <c r="I25" s="1"/>
      <c r="M25" s="5"/>
      <c r="N25" s="4"/>
      <c r="O25" s="5"/>
      <c r="P25" s="5"/>
    </row>
    <row r="26" spans="1:16" ht="15.75">
      <c r="A26" s="12"/>
      <c r="B26" s="125">
        <v>1500</v>
      </c>
      <c r="C26" s="128">
        <v>0.07431925634993113</v>
      </c>
      <c r="D26" s="128">
        <v>0.11496259966629971</v>
      </c>
      <c r="E26" s="12"/>
      <c r="I26" s="1"/>
      <c r="M26" s="5"/>
      <c r="N26" s="4"/>
      <c r="O26" s="5"/>
      <c r="P26" s="5"/>
    </row>
    <row r="27" spans="1:16" ht="15.75">
      <c r="A27" s="12"/>
      <c r="B27" s="125">
        <v>2000</v>
      </c>
      <c r="C27" s="128">
        <v>0.06422643487465936</v>
      </c>
      <c r="D27" s="128">
        <v>0.09935026644673868</v>
      </c>
      <c r="E27" s="12"/>
      <c r="I27" s="1"/>
      <c r="M27" s="5"/>
      <c r="N27" s="4"/>
      <c r="O27" s="5"/>
      <c r="P27" s="5"/>
    </row>
    <row r="28" spans="1:16" ht="15.75">
      <c r="A28" s="12"/>
      <c r="B28" s="125">
        <v>2500</v>
      </c>
      <c r="C28" s="128">
        <v>0.05737329122034525</v>
      </c>
      <c r="D28" s="128">
        <v>0.08874930985647156</v>
      </c>
      <c r="E28" s="12"/>
      <c r="M28" s="5"/>
      <c r="N28" s="4"/>
      <c r="O28" s="5"/>
      <c r="P28" s="5"/>
    </row>
    <row r="29" spans="1:16" ht="15.75">
      <c r="A29" s="12"/>
      <c r="B29" s="125">
        <v>3000</v>
      </c>
      <c r="C29" s="128">
        <v>0.05233037904915815</v>
      </c>
      <c r="D29" s="128">
        <v>0.08094855509166653</v>
      </c>
      <c r="E29" s="12"/>
      <c r="M29" s="5"/>
      <c r="N29" s="4"/>
      <c r="O29" s="5"/>
      <c r="P29" s="5"/>
    </row>
    <row r="30" spans="1:16" ht="15.75">
      <c r="A30" s="12"/>
      <c r="B30" s="125">
        <v>3500</v>
      </c>
      <c r="C30" s="128">
        <v>0.04841946216705388</v>
      </c>
      <c r="D30" s="128">
        <v>0.07489885553966147</v>
      </c>
      <c r="E30" s="12"/>
      <c r="M30" s="5"/>
      <c r="N30" s="4"/>
      <c r="O30" s="5"/>
      <c r="P30" s="5"/>
    </row>
    <row r="31" spans="1:16" ht="15.75">
      <c r="A31" s="12"/>
      <c r="B31" s="125">
        <v>4000</v>
      </c>
      <c r="C31" s="128">
        <v>0.045271908070870594</v>
      </c>
      <c r="D31" s="128">
        <v>0.07002998279712795</v>
      </c>
      <c r="E31" s="12"/>
      <c r="M31" s="5"/>
      <c r="N31" s="4"/>
      <c r="O31" s="5"/>
      <c r="P31" s="5"/>
    </row>
    <row r="32" spans="1:16" ht="15.75">
      <c r="A32" s="12"/>
      <c r="B32" s="125">
        <v>4500</v>
      </c>
      <c r="C32" s="128">
        <v>0.04266785845635326</v>
      </c>
      <c r="D32" s="128">
        <v>0.06600184354967145</v>
      </c>
      <c r="E32" s="12"/>
      <c r="M32" s="5"/>
      <c r="N32" s="4"/>
      <c r="O32" s="5"/>
      <c r="P32" s="5"/>
    </row>
    <row r="33" spans="1:16" ht="15.75">
      <c r="A33" s="12"/>
      <c r="B33" s="125">
        <v>5000</v>
      </c>
      <c r="C33" s="128">
        <v>0.04046698263296986</v>
      </c>
      <c r="D33" s="128">
        <v>0.06259736376037525</v>
      </c>
      <c r="E33" s="12"/>
      <c r="M33" s="5"/>
      <c r="N33" s="4"/>
      <c r="O33" s="5"/>
      <c r="P33" s="5"/>
    </row>
    <row r="34" spans="1:16" ht="15.75">
      <c r="A34" s="12"/>
      <c r="B34" s="125">
        <v>5500</v>
      </c>
      <c r="C34" s="128">
        <v>0.03857494395809102</v>
      </c>
      <c r="D34" s="128">
        <v>0.05967061643517204</v>
      </c>
      <c r="E34" s="12"/>
      <c r="M34" s="5"/>
      <c r="N34" s="4"/>
      <c r="O34" s="5"/>
      <c r="P34" s="5"/>
    </row>
    <row r="35" spans="1:16" ht="15.75">
      <c r="A35" s="12"/>
      <c r="B35" s="125">
        <v>6000</v>
      </c>
      <c r="C35" s="128">
        <v>0.03692567226153814</v>
      </c>
      <c r="D35" s="128">
        <v>0.05711939927956681</v>
      </c>
      <c r="E35" s="12"/>
      <c r="F35"/>
      <c r="I35" s="1"/>
      <c r="M35" s="5"/>
      <c r="N35" s="4"/>
      <c r="O35" s="5"/>
      <c r="P35" s="5"/>
    </row>
    <row r="36" spans="7:16" s="24" customFormat="1" ht="15.75">
      <c r="G36" s="41"/>
      <c r="J36" s="77"/>
      <c r="M36" s="78"/>
      <c r="N36" s="79"/>
      <c r="O36" s="78"/>
      <c r="P36" s="78"/>
    </row>
    <row r="37" spans="1:16" ht="18.75">
      <c r="A37" s="53">
        <v>3</v>
      </c>
      <c r="B37" s="53" t="s">
        <v>50</v>
      </c>
      <c r="C37" s="53"/>
      <c r="D37" s="53"/>
      <c r="F37" s="75" t="s">
        <v>36</v>
      </c>
      <c r="G37" s="76"/>
      <c r="H37" s="87">
        <f>G254</f>
        <v>0</v>
      </c>
      <c r="I37" s="76"/>
      <c r="J37" s="84"/>
      <c r="K37" s="84"/>
      <c r="L37" s="84"/>
      <c r="M37" s="16"/>
      <c r="N37" s="80"/>
      <c r="O37" s="5"/>
      <c r="P37" s="5"/>
    </row>
    <row r="38" spans="2:16" ht="15.75">
      <c r="B38" s="12"/>
      <c r="C38" s="82" t="str">
        <f>CONCATENATE("rg = ",C40)</f>
        <v>rg = 0.6</v>
      </c>
      <c r="D38" s="82" t="str">
        <f>CONCATENATE("rg = ",D40)</f>
        <v>rg = 0.1</v>
      </c>
      <c r="E38" s="11"/>
      <c r="F38" s="28" t="s">
        <v>55</v>
      </c>
      <c r="G38" s="84"/>
      <c r="H38" s="84"/>
      <c r="I38" s="84"/>
      <c r="J38" s="84"/>
      <c r="K38" s="84"/>
      <c r="L38" s="84"/>
      <c r="M38" s="16"/>
      <c r="N38" s="80"/>
      <c r="O38" s="5"/>
      <c r="P38" s="5"/>
    </row>
    <row r="39" spans="2:16" ht="15.75">
      <c r="B39" s="126">
        <v>2500</v>
      </c>
      <c r="C39" s="16" t="s">
        <v>68</v>
      </c>
      <c r="D39" s="12"/>
      <c r="E39" s="11"/>
      <c r="F39" s="27"/>
      <c r="G39" s="27"/>
      <c r="H39" s="27"/>
      <c r="I39" s="27"/>
      <c r="J39" s="27"/>
      <c r="K39" s="27"/>
      <c r="L39" s="12"/>
      <c r="M39" s="16"/>
      <c r="N39" s="80"/>
      <c r="O39" s="5"/>
      <c r="P39" s="5"/>
    </row>
    <row r="40" spans="2:16" ht="15.75">
      <c r="B40" s="85" t="s">
        <v>49</v>
      </c>
      <c r="C40" s="124">
        <v>0.6</v>
      </c>
      <c r="D40" s="124">
        <v>0.1</v>
      </c>
      <c r="E40" s="11"/>
      <c r="F40" s="12"/>
      <c r="G40" s="12"/>
      <c r="H40" s="12"/>
      <c r="I40" s="12"/>
      <c r="J40" s="12"/>
      <c r="K40" s="12"/>
      <c r="L40" s="12"/>
      <c r="M40" s="16"/>
      <c r="N40" s="80"/>
      <c r="O40" s="5"/>
      <c r="P40" s="5"/>
    </row>
    <row r="41" spans="2:16" ht="15.75">
      <c r="B41" s="127">
        <v>3</v>
      </c>
      <c r="C41" s="128">
        <v>0.09522797299222664</v>
      </c>
      <c r="D41" s="128">
        <v>0.14730577072235057</v>
      </c>
      <c r="E41" s="11"/>
      <c r="F41" s="12"/>
      <c r="G41" s="12"/>
      <c r="H41" s="12"/>
      <c r="I41" s="12"/>
      <c r="J41" s="12"/>
      <c r="K41" s="12"/>
      <c r="L41" s="12"/>
      <c r="M41" s="16"/>
      <c r="N41" s="80"/>
      <c r="O41" s="5"/>
      <c r="P41" s="5"/>
    </row>
    <row r="42" spans="2:16" ht="15.75">
      <c r="B42" s="127">
        <v>10</v>
      </c>
      <c r="C42" s="128">
        <v>0.06109806456816698</v>
      </c>
      <c r="D42" s="128">
        <v>0.0945110686288833</v>
      </c>
      <c r="E42" s="11"/>
      <c r="F42" s="12"/>
      <c r="G42" s="12"/>
      <c r="H42" s="12"/>
      <c r="I42" s="12"/>
      <c r="J42" s="12"/>
      <c r="K42" s="12"/>
      <c r="L42" s="12"/>
      <c r="M42" s="16"/>
      <c r="N42" s="80"/>
      <c r="O42" s="5"/>
      <c r="P42" s="5"/>
    </row>
    <row r="43" spans="2:16" ht="15.75">
      <c r="B43" s="127">
        <v>15</v>
      </c>
      <c r="C43" s="128">
        <v>0.05785605632782591</v>
      </c>
      <c r="D43" s="128">
        <v>0.0894960871321057</v>
      </c>
      <c r="E43" s="11"/>
      <c r="F43" s="12"/>
      <c r="G43" s="12"/>
      <c r="H43" s="12"/>
      <c r="I43" s="12"/>
      <c r="J43" s="12"/>
      <c r="K43" s="12"/>
      <c r="L43" s="12"/>
      <c r="M43" s="16"/>
      <c r="N43" s="80"/>
      <c r="O43" s="5"/>
      <c r="P43" s="5"/>
    </row>
    <row r="44" spans="2:16" ht="15.75">
      <c r="B44" s="127">
        <v>20</v>
      </c>
      <c r="C44" s="128">
        <v>0.05712101353054946</v>
      </c>
      <c r="D44" s="128">
        <v>0.08835906780506869</v>
      </c>
      <c r="E44" s="11"/>
      <c r="F44" s="12"/>
      <c r="G44" s="12"/>
      <c r="H44" s="12"/>
      <c r="I44" s="12"/>
      <c r="J44" s="12"/>
      <c r="K44" s="12"/>
      <c r="L44" s="12"/>
      <c r="M44" s="16"/>
      <c r="N44" s="80"/>
      <c r="O44" s="5"/>
      <c r="P44" s="5"/>
    </row>
    <row r="45" spans="2:16" ht="15.75">
      <c r="B45" s="127">
        <v>25</v>
      </c>
      <c r="C45" s="128">
        <v>0.05737329122034525</v>
      </c>
      <c r="D45" s="128">
        <v>0.08874930985647156</v>
      </c>
      <c r="E45" s="11"/>
      <c r="F45" s="12"/>
      <c r="G45" s="12"/>
      <c r="H45" s="12"/>
      <c r="I45" s="12"/>
      <c r="J45" s="12"/>
      <c r="K45" s="12"/>
      <c r="L45" s="12"/>
      <c r="M45" s="16"/>
      <c r="N45" s="80"/>
      <c r="O45" s="5"/>
      <c r="P45" s="5"/>
    </row>
    <row r="46" spans="2:16" ht="15.75">
      <c r="B46" s="127">
        <v>30</v>
      </c>
      <c r="C46" s="128">
        <v>0.058100907277746326</v>
      </c>
      <c r="D46" s="128">
        <v>0.08987484094526385</v>
      </c>
      <c r="E46" s="11"/>
      <c r="F46" s="12"/>
      <c r="G46" s="12"/>
      <c r="H46" s="12"/>
      <c r="I46" s="12"/>
      <c r="J46" s="12"/>
      <c r="K46" s="12"/>
      <c r="L46" s="12"/>
      <c r="M46" s="16"/>
      <c r="N46" s="80"/>
      <c r="O46" s="5"/>
      <c r="P46" s="5"/>
    </row>
    <row r="47" spans="2:16" ht="15.75">
      <c r="B47" s="127">
        <v>35</v>
      </c>
      <c r="C47" s="128">
        <v>0.05908371827688054</v>
      </c>
      <c r="D47" s="128">
        <v>0.09139512670954958</v>
      </c>
      <c r="E47" s="11"/>
      <c r="F47" s="12"/>
      <c r="G47" s="12"/>
      <c r="H47" s="12"/>
      <c r="I47" s="12"/>
      <c r="J47" s="12"/>
      <c r="K47" s="12"/>
      <c r="L47" s="12"/>
      <c r="M47" s="16"/>
      <c r="N47" s="80"/>
      <c r="O47" s="5"/>
      <c r="P47" s="5"/>
    </row>
    <row r="48" spans="2:16" ht="15.75">
      <c r="B48" s="127">
        <v>40</v>
      </c>
      <c r="C48" s="128">
        <v>0.06021230730689127</v>
      </c>
      <c r="D48" s="128">
        <v>0.09314091286534742</v>
      </c>
      <c r="E48" s="11"/>
      <c r="F48" s="12"/>
      <c r="G48" s="12"/>
      <c r="H48" s="12"/>
      <c r="I48" s="12"/>
      <c r="J48" s="12"/>
      <c r="K48" s="12"/>
      <c r="L48" s="12"/>
      <c r="M48" s="16"/>
      <c r="N48" s="80"/>
      <c r="O48" s="5"/>
      <c r="P48" s="5"/>
    </row>
    <row r="49" spans="2:16" ht="15.75">
      <c r="B49" s="127">
        <v>45</v>
      </c>
      <c r="C49" s="128">
        <v>0.06142681213768348</v>
      </c>
      <c r="D49" s="128">
        <v>0.09501960002547913</v>
      </c>
      <c r="E49" s="11"/>
      <c r="F49" s="12"/>
      <c r="G49" s="12"/>
      <c r="H49" s="12"/>
      <c r="I49" s="12"/>
      <c r="J49" s="12"/>
      <c r="K49" s="12"/>
      <c r="L49" s="12"/>
      <c r="M49" s="16"/>
      <c r="N49" s="80"/>
      <c r="O49" s="5"/>
      <c r="P49" s="5"/>
    </row>
    <row r="50" spans="2:16" ht="15.75">
      <c r="B50" s="127">
        <v>50</v>
      </c>
      <c r="C50" s="128">
        <v>0.06269219385494249</v>
      </c>
      <c r="D50" s="128">
        <v>0.09697698736936415</v>
      </c>
      <c r="E50" s="11"/>
      <c r="F50" s="12"/>
      <c r="G50" s="12"/>
      <c r="H50" s="12"/>
      <c r="I50" s="12"/>
      <c r="J50" s="12"/>
      <c r="K50" s="12"/>
      <c r="L50" s="12"/>
      <c r="M50" s="16"/>
      <c r="N50" s="80"/>
      <c r="O50" s="5"/>
      <c r="P50" s="5"/>
    </row>
    <row r="51" spans="2:16" ht="15.75">
      <c r="B51" s="127">
        <v>55</v>
      </c>
      <c r="C51" s="128">
        <v>0.06398691072693131</v>
      </c>
      <c r="D51" s="128">
        <v>0.09897975253072187</v>
      </c>
      <c r="E51" s="11"/>
      <c r="F51" s="12"/>
      <c r="G51" s="12"/>
      <c r="H51" s="12"/>
      <c r="I51" s="12"/>
      <c r="J51" s="12"/>
      <c r="K51" s="12"/>
      <c r="L51" s="12"/>
      <c r="M51" s="16"/>
      <c r="N51" s="80"/>
      <c r="O51" s="5"/>
      <c r="P51" s="5"/>
    </row>
    <row r="52" spans="2:16" ht="15.75">
      <c r="B52" s="127">
        <v>60</v>
      </c>
      <c r="C52" s="128">
        <v>0.06529723094428572</v>
      </c>
      <c r="D52" s="128">
        <v>0.10100665411694197</v>
      </c>
      <c r="E52" s="11"/>
      <c r="F52" s="12"/>
      <c r="G52" s="12"/>
      <c r="H52" s="12"/>
      <c r="I52" s="12"/>
      <c r="J52" s="12"/>
      <c r="K52" s="12"/>
      <c r="L52" s="12"/>
      <c r="M52" s="16"/>
      <c r="N52" s="80"/>
      <c r="O52" s="5"/>
      <c r="P52" s="5"/>
    </row>
    <row r="53" spans="5:16" s="24" customFormat="1" ht="15.75">
      <c r="E53" s="41"/>
      <c r="L53" s="42"/>
      <c r="M53" s="78"/>
      <c r="N53" s="79"/>
      <c r="O53" s="78"/>
      <c r="P53" s="78"/>
    </row>
    <row r="54" spans="5:16" ht="15.75">
      <c r="E54"/>
      <c r="F54"/>
      <c r="G54" s="2"/>
      <c r="M54" s="5"/>
      <c r="N54" s="4"/>
      <c r="O54" s="5"/>
      <c r="P54" s="5"/>
    </row>
    <row r="55" spans="5:16" ht="15.75">
      <c r="E55"/>
      <c r="F55"/>
      <c r="G55" s="2"/>
      <c r="M55" s="5"/>
      <c r="N55" s="4"/>
      <c r="O55" s="5"/>
      <c r="P55" s="5"/>
    </row>
    <row r="56" spans="5:16" ht="15.75">
      <c r="E56"/>
      <c r="F56"/>
      <c r="G56" s="2"/>
      <c r="M56" s="5"/>
      <c r="N56" s="4"/>
      <c r="O56" s="5"/>
      <c r="P56" s="5"/>
    </row>
    <row r="57" spans="5:14" ht="15">
      <c r="E57"/>
      <c r="F57"/>
      <c r="G57" s="2"/>
      <c r="M57"/>
      <c r="N57" s="2"/>
    </row>
    <row r="58" spans="5:14" ht="15">
      <c r="E58"/>
      <c r="F58"/>
      <c r="G58" s="2"/>
      <c r="M58"/>
      <c r="N58" s="2"/>
    </row>
    <row r="59" spans="5:14" ht="15">
      <c r="E59"/>
      <c r="F59"/>
      <c r="G59" s="2"/>
      <c r="M59"/>
      <c r="N59" s="2"/>
    </row>
    <row r="60" spans="5:14" ht="15">
      <c r="E60"/>
      <c r="F60"/>
      <c r="G60" s="2"/>
      <c r="M60"/>
      <c r="N60" s="2"/>
    </row>
    <row r="61" spans="5:14" ht="15">
      <c r="E61"/>
      <c r="F61"/>
      <c r="J61" s="1"/>
      <c r="M61"/>
      <c r="N61" s="2"/>
    </row>
    <row r="62" spans="5:14" ht="15">
      <c r="E62"/>
      <c r="F62"/>
      <c r="G62" s="2"/>
      <c r="J62" s="1"/>
      <c r="M62"/>
      <c r="N62" s="2"/>
    </row>
    <row r="63" spans="5:9" ht="15">
      <c r="E63"/>
      <c r="I63" s="1"/>
    </row>
    <row r="64" spans="5:9" ht="15">
      <c r="E64"/>
      <c r="I64" s="1"/>
    </row>
    <row r="65" spans="5:9" ht="15">
      <c r="E65"/>
      <c r="I65" s="1"/>
    </row>
    <row r="66" spans="2:9" ht="15">
      <c r="B66" s="2"/>
      <c r="C66" s="2"/>
      <c r="D66" s="2"/>
      <c r="E66" s="2" t="s">
        <v>37</v>
      </c>
      <c r="F66" s="2" t="s">
        <v>37</v>
      </c>
      <c r="G66" s="2" t="s">
        <v>37</v>
      </c>
      <c r="I66" s="1"/>
    </row>
    <row r="67" spans="2:7" ht="15">
      <c r="B67" s="66" t="s">
        <v>31</v>
      </c>
      <c r="C67" s="2" t="s">
        <v>32</v>
      </c>
      <c r="D67" s="2" t="s">
        <v>32</v>
      </c>
      <c r="E67" s="2">
        <f>C5</f>
        <v>1000</v>
      </c>
      <c r="F67" s="2">
        <f>D5</f>
        <v>2000</v>
      </c>
      <c r="G67" s="2">
        <f>E5</f>
        <v>4000</v>
      </c>
    </row>
    <row r="68" spans="1:7" ht="15">
      <c r="A68" t="s">
        <v>64</v>
      </c>
      <c r="B68" s="2" t="s">
        <v>4</v>
      </c>
      <c r="C68" s="2" t="s">
        <v>4</v>
      </c>
      <c r="D68" s="2" t="s">
        <v>4</v>
      </c>
      <c r="E68" s="67">
        <f>2*((1+(C9-1)*($C6/4))^2)*((1-($C6/4))^2)/(C9*(C9-1)*(C10-1))</f>
        <v>0.0008003076923076925</v>
      </c>
      <c r="F68" s="67">
        <f>2*((1+(D9-1)*($C6/4))^2)*((1-($C6/4))^2)/(D9*(D9-1)*(D10-1))</f>
        <v>0.0003950886075949368</v>
      </c>
      <c r="G68" s="67">
        <f>2*((1+(E9-1)*($C6/4))^2)*((1-($C6/4))^2)/(E9*(E9-1)*(E10-1))</f>
        <v>0.00019630188679245285</v>
      </c>
    </row>
    <row r="69" spans="2:7" ht="15">
      <c r="B69" s="2" t="s">
        <v>3</v>
      </c>
      <c r="C69" s="2" t="s">
        <v>3</v>
      </c>
      <c r="D69" s="2" t="s">
        <v>3</v>
      </c>
      <c r="E69" s="3">
        <f>E68*16</f>
        <v>0.01280492307692308</v>
      </c>
      <c r="F69" s="3">
        <f>F68*16</f>
        <v>0.006321417721518989</v>
      </c>
      <c r="G69" s="3">
        <f>G68*16</f>
        <v>0.0031408301886792457</v>
      </c>
    </row>
    <row r="70" spans="2:7" ht="15">
      <c r="B70" s="2" t="s">
        <v>10</v>
      </c>
      <c r="C70" s="41" t="s">
        <v>10</v>
      </c>
      <c r="D70" s="41" t="s">
        <v>10</v>
      </c>
      <c r="E70" s="41">
        <f>SQRT(E69)</f>
        <v>0.11315884002994675</v>
      </c>
      <c r="F70" s="41">
        <f>SQRT(F69)</f>
        <v>0.07950734382130363</v>
      </c>
      <c r="G70" s="41">
        <f>SQRT(G69)</f>
        <v>0.05604311009106513</v>
      </c>
    </row>
    <row r="71" spans="1:7" ht="15">
      <c r="A71" t="s">
        <v>65</v>
      </c>
      <c r="B71" s="2" t="s">
        <v>4</v>
      </c>
      <c r="C71" s="2" t="s">
        <v>4</v>
      </c>
      <c r="D71" s="2" t="s">
        <v>4</v>
      </c>
      <c r="E71" s="67">
        <f>2*((1+(C9-1)*($C7/4))^2)*((1-($C7/4))^2)/(C9*(C9-1)*(C10-1))</f>
        <v>0.00020800000000000001</v>
      </c>
      <c r="F71" s="67">
        <f>2*((1+(D9-1)*($C7/4))^2)*((1-($C7/4))^2)/(D9*(D9-1)*(D10-1))</f>
        <v>0.00010268354430379747</v>
      </c>
      <c r="G71" s="67">
        <f>2*((1+(E9-1)*($C7/4))^2)*((1-($C7/4))^2)/(E9*(E9-1)*(E10-1))</f>
        <v>5.101886792452831E-05</v>
      </c>
    </row>
    <row r="72" spans="2:8" ht="15">
      <c r="B72" s="2" t="s">
        <v>3</v>
      </c>
      <c r="C72" s="2" t="s">
        <v>3</v>
      </c>
      <c r="D72" s="2" t="s">
        <v>3</v>
      </c>
      <c r="E72" s="3">
        <f>E71*16</f>
        <v>0.0033280000000000002</v>
      </c>
      <c r="F72" s="3">
        <f>F71*16</f>
        <v>0.0016429367088607596</v>
      </c>
      <c r="G72" s="3">
        <f>G71*16</f>
        <v>0.0008163018867924529</v>
      </c>
      <c r="H72" s="2"/>
    </row>
    <row r="73" spans="2:8" ht="15">
      <c r="B73" s="2" t="s">
        <v>10</v>
      </c>
      <c r="C73" s="41" t="s">
        <v>10</v>
      </c>
      <c r="D73" s="41" t="s">
        <v>10</v>
      </c>
      <c r="E73" s="41">
        <f>SQRT(E72)</f>
        <v>0.05768882040742383</v>
      </c>
      <c r="F73" s="41">
        <f>SQRT(F72)</f>
        <v>0.04053315567360577</v>
      </c>
      <c r="G73" s="41">
        <f>SQRT(G72)</f>
        <v>0.028570997301327318</v>
      </c>
      <c r="H73" s="2"/>
    </row>
    <row r="74" ht="15">
      <c r="H74" s="2"/>
    </row>
    <row r="75" spans="2:8" ht="15">
      <c r="B75" t="s">
        <v>63</v>
      </c>
      <c r="E75" s="120">
        <f>((1-$C$8^2)/(SQRT(2)))*SQRT((C11*C12)/($C$6*$C$7))</f>
        <v>0.18282056777069694</v>
      </c>
      <c r="F75" s="120">
        <f>((1-$C$8^2)/(SQRT(2)))*SQRT((D11*D12)/($C$6*$C$7))</f>
        <v>0.12845286974931872</v>
      </c>
      <c r="G75" s="120">
        <f>((1-$C$8^2)/(SQRT(2)))*SQRT((E11*E12)/($C$6*$C$7))</f>
        <v>0.09054381614174119</v>
      </c>
      <c r="H75" s="2"/>
    </row>
    <row r="76" ht="15">
      <c r="H76" s="2"/>
    </row>
    <row r="77" spans="8:9" ht="15">
      <c r="H77" s="2"/>
      <c r="I77" s="2"/>
    </row>
    <row r="78" spans="8:9" ht="15">
      <c r="H78" s="2"/>
      <c r="I78" s="2"/>
    </row>
    <row r="79" spans="2:9" ht="15">
      <c r="B79" s="68"/>
      <c r="C79" s="68"/>
      <c r="D79" s="68"/>
      <c r="E79" s="68"/>
      <c r="F79" s="68"/>
      <c r="G79" s="68"/>
      <c r="H79" s="2"/>
      <c r="I79" s="2"/>
    </row>
    <row r="80" spans="2:8" ht="15">
      <c r="B80" s="2"/>
      <c r="C80" s="2"/>
      <c r="D80" s="2"/>
      <c r="E80" s="2" t="str">
        <f>CONCATENATE(E66,E67)</f>
        <v>N = 1000</v>
      </c>
      <c r="F80" s="2" t="str">
        <f>CONCATENATE(F66,F67)</f>
        <v>N = 2000</v>
      </c>
      <c r="G80" s="2" t="str">
        <f>CONCATENATE(G66,G67)</f>
        <v>N = 4000</v>
      </c>
      <c r="H80" s="2"/>
    </row>
    <row r="81" spans="1:8" ht="15">
      <c r="A81" s="29" t="s">
        <v>33</v>
      </c>
      <c r="B81" s="29"/>
      <c r="C81" s="31"/>
      <c r="D81" s="31"/>
      <c r="E81" s="30">
        <f>E75</f>
        <v>0.18282056777069694</v>
      </c>
      <c r="F81" s="30">
        <f>F75</f>
        <v>0.12845286974931872</v>
      </c>
      <c r="G81" s="30">
        <f>G75</f>
        <v>0.09054381614174119</v>
      </c>
      <c r="H81" s="2"/>
    </row>
    <row r="82" spans="1:7" ht="15">
      <c r="A82" s="32" t="s">
        <v>24</v>
      </c>
      <c r="B82" s="32"/>
      <c r="C82" s="34"/>
      <c r="D82" s="34"/>
      <c r="E82" s="33">
        <f>C8</f>
        <v>0.6</v>
      </c>
      <c r="F82" s="33">
        <f>C8</f>
        <v>0.6</v>
      </c>
      <c r="G82" s="33">
        <f>C8</f>
        <v>0.6</v>
      </c>
    </row>
    <row r="83" spans="1:7" ht="15">
      <c r="A83">
        <v>-3.5</v>
      </c>
      <c r="B83">
        <f aca="true" t="shared" si="0" ref="B83:B114">$A83*E$81+E$82</f>
        <v>-0.03987198719743934</v>
      </c>
      <c r="C83">
        <f aca="true" t="shared" si="1" ref="C83:C114">$A83*F$81+F$82</f>
        <v>0.15041495587738446</v>
      </c>
      <c r="D83">
        <f aca="true" t="shared" si="2" ref="D83:D114">$A83*G$81+G$82</f>
        <v>0.28309664350390584</v>
      </c>
      <c r="E83">
        <f>(1/(E$81*SQRT(2*PI())))*EXP(-1*($B83-E$82)^2/(E$81*E$81*2))</f>
        <v>0.004773438271673697</v>
      </c>
      <c r="F83">
        <f aca="true" t="shared" si="3" ref="F83:F114">(1/(F$81*SQRT(2*PI())))*EXP(-1*($C83-F$82)^2/(F$81*F$81*2))</f>
        <v>0.006793796796823902</v>
      </c>
      <c r="G83">
        <f aca="true" t="shared" si="4" ref="G83:G114">(1/(G$81*SQRT(2*PI())))*EXP(-1*($D83-G$82)^2/(G$81*G$81*2))</f>
        <v>0.009638236295227783</v>
      </c>
    </row>
    <row r="84" spans="1:7" ht="15">
      <c r="A84">
        <v>-3.4</v>
      </c>
      <c r="B84">
        <f t="shared" si="0"/>
        <v>-0.021589930420369607</v>
      </c>
      <c r="C84">
        <f t="shared" si="1"/>
        <v>0.16326024285231638</v>
      </c>
      <c r="D84">
        <f t="shared" si="2"/>
        <v>0.29215102511807994</v>
      </c>
      <c r="E84">
        <f aca="true" t="shared" si="5" ref="E84:E147">(1/(E$81*SQRT(2*PI())))*EXP(-1*($B84-E$82)^2/(E$81*E$81*2))</f>
        <v>0.006740046721759083</v>
      </c>
      <c r="F84">
        <f t="shared" si="3"/>
        <v>0.009592772593385795</v>
      </c>
      <c r="G84">
        <f t="shared" si="4"/>
        <v>0.013609092492236588</v>
      </c>
    </row>
    <row r="85" spans="1:7" ht="15">
      <c r="A85">
        <v>-3.3</v>
      </c>
      <c r="B85">
        <f t="shared" si="0"/>
        <v>-0.0033078736432998745</v>
      </c>
      <c r="C85">
        <f t="shared" si="1"/>
        <v>0.17610552982724825</v>
      </c>
      <c r="D85">
        <f t="shared" si="2"/>
        <v>0.3012054067322541</v>
      </c>
      <c r="E85">
        <f t="shared" si="5"/>
        <v>0.009422183510633316</v>
      </c>
      <c r="F85">
        <f t="shared" si="3"/>
        <v>0.013410124214549261</v>
      </c>
      <c r="G85">
        <f t="shared" si="4"/>
        <v>0.019024700001125418</v>
      </c>
    </row>
    <row r="86" spans="1:7" ht="15">
      <c r="A86">
        <v>-3.2</v>
      </c>
      <c r="B86">
        <f t="shared" si="0"/>
        <v>0.014974183133769747</v>
      </c>
      <c r="C86">
        <f t="shared" si="1"/>
        <v>0.18895081680218007</v>
      </c>
      <c r="D86">
        <f t="shared" si="2"/>
        <v>0.31025978834642814</v>
      </c>
      <c r="E86">
        <f t="shared" si="5"/>
        <v>0.013040590730771006</v>
      </c>
      <c r="F86">
        <f t="shared" si="3"/>
        <v>0.018560022879344704</v>
      </c>
      <c r="G86">
        <f t="shared" si="4"/>
        <v>0.026330767832147547</v>
      </c>
    </row>
    <row r="87" spans="1:7" ht="15">
      <c r="A87">
        <v>-3.1</v>
      </c>
      <c r="B87">
        <f t="shared" si="0"/>
        <v>0.03325623991083948</v>
      </c>
      <c r="C87">
        <f t="shared" si="1"/>
        <v>0.20179610377711193</v>
      </c>
      <c r="D87">
        <f t="shared" si="2"/>
        <v>0.3193141699606023</v>
      </c>
      <c r="E87">
        <f t="shared" si="5"/>
        <v>0.017868990869218483</v>
      </c>
      <c r="F87">
        <f t="shared" si="3"/>
        <v>0.02543204416199695</v>
      </c>
      <c r="G87">
        <f t="shared" si="4"/>
        <v>0.0360799797866472</v>
      </c>
    </row>
    <row r="88" spans="1:7" ht="15">
      <c r="A88">
        <v>-3</v>
      </c>
      <c r="B88">
        <f t="shared" si="0"/>
        <v>0.0515382966879091</v>
      </c>
      <c r="C88">
        <f t="shared" si="1"/>
        <v>0.2146413907520438</v>
      </c>
      <c r="D88">
        <f t="shared" si="2"/>
        <v>0.3283685515747764</v>
      </c>
      <c r="E88">
        <f t="shared" si="5"/>
        <v>0.024241519791671686</v>
      </c>
      <c r="F88">
        <f t="shared" si="3"/>
        <v>0.03450174698772356</v>
      </c>
      <c r="G88">
        <f t="shared" si="4"/>
        <v>0.0489470026865247</v>
      </c>
    </row>
    <row r="89" spans="1:7" ht="15">
      <c r="A89">
        <v>-2.9</v>
      </c>
      <c r="B89">
        <f t="shared" si="0"/>
        <v>0.06982035346497883</v>
      </c>
      <c r="C89">
        <f t="shared" si="1"/>
        <v>0.22748667772697573</v>
      </c>
      <c r="D89">
        <f t="shared" si="2"/>
        <v>0.33742293318895056</v>
      </c>
      <c r="E89">
        <f t="shared" si="5"/>
        <v>0.03255942420680932</v>
      </c>
      <c r="F89">
        <f t="shared" si="3"/>
        <v>0.0463402057999364</v>
      </c>
      <c r="G89">
        <f t="shared" si="4"/>
        <v>0.06574200948695949</v>
      </c>
    </row>
    <row r="90" spans="1:7" ht="15">
      <c r="A90">
        <v>-2.8</v>
      </c>
      <c r="B90">
        <f t="shared" si="0"/>
        <v>0.08810241024204857</v>
      </c>
      <c r="C90">
        <f t="shared" si="1"/>
        <v>0.2403319647019076</v>
      </c>
      <c r="D90">
        <f t="shared" si="2"/>
        <v>0.34647731480312466</v>
      </c>
      <c r="E90">
        <f t="shared" si="5"/>
        <v>0.04329628596771418</v>
      </c>
      <c r="F90">
        <f t="shared" si="3"/>
        <v>0.06162144604808991</v>
      </c>
      <c r="G90">
        <f t="shared" si="4"/>
        <v>0.08742122786816028</v>
      </c>
    </row>
    <row r="91" spans="1:7" ht="15">
      <c r="A91">
        <v>-2.7</v>
      </c>
      <c r="B91">
        <f t="shared" si="0"/>
        <v>0.10638446701911819</v>
      </c>
      <c r="C91">
        <f t="shared" si="1"/>
        <v>0.2531772516768394</v>
      </c>
      <c r="D91">
        <f t="shared" si="2"/>
        <v>0.35553169641729876</v>
      </c>
      <c r="E91">
        <f t="shared" si="5"/>
        <v>0.05700088858433623</v>
      </c>
      <c r="F91">
        <f t="shared" si="3"/>
        <v>0.08112652395201046</v>
      </c>
      <c r="G91">
        <f t="shared" si="4"/>
        <v>0.11509272812302512</v>
      </c>
    </row>
    <row r="92" spans="1:7" ht="15">
      <c r="A92">
        <v>-2.6</v>
      </c>
      <c r="B92">
        <f t="shared" si="0"/>
        <v>0.12466652379618792</v>
      </c>
      <c r="C92">
        <f t="shared" si="1"/>
        <v>0.2660225386517713</v>
      </c>
      <c r="D92">
        <f t="shared" si="2"/>
        <v>0.3645860780314729</v>
      </c>
      <c r="E92">
        <f t="shared" si="5"/>
        <v>0.0742967238277155</v>
      </c>
      <c r="F92">
        <f t="shared" si="3"/>
        <v>0.10574282427627624</v>
      </c>
      <c r="G92">
        <f t="shared" si="4"/>
        <v>0.15001542692238937</v>
      </c>
    </row>
    <row r="93" spans="1:7" ht="15">
      <c r="A93">
        <v>-2.5</v>
      </c>
      <c r="B93">
        <f t="shared" si="0"/>
        <v>0.14294858057325766</v>
      </c>
      <c r="C93">
        <f t="shared" si="1"/>
        <v>0.2788678256267032</v>
      </c>
      <c r="D93">
        <f t="shared" si="2"/>
        <v>0.373640459645647</v>
      </c>
      <c r="E93">
        <f t="shared" si="5"/>
        <v>0.09587707065625925</v>
      </c>
      <c r="F93">
        <f t="shared" si="3"/>
        <v>0.1364570564112407</v>
      </c>
      <c r="G93">
        <f t="shared" si="4"/>
        <v>0.19358915098220503</v>
      </c>
    </row>
    <row r="94" spans="1:7" ht="15">
      <c r="A94">
        <v>-2.4</v>
      </c>
      <c r="B94">
        <f t="shared" si="0"/>
        <v>0.16123063735032733</v>
      </c>
      <c r="C94">
        <f t="shared" si="1"/>
        <v>0.29171311260163507</v>
      </c>
      <c r="D94">
        <f t="shared" si="2"/>
        <v>0.3826948412598211</v>
      </c>
      <c r="E94">
        <f t="shared" si="5"/>
        <v>0.12249458891808764</v>
      </c>
      <c r="F94">
        <f t="shared" si="3"/>
        <v>0.17434044360820258</v>
      </c>
      <c r="G94">
        <f t="shared" si="4"/>
        <v>0.24733362530010378</v>
      </c>
    </row>
    <row r="95" spans="1:7" ht="15">
      <c r="A95">
        <v>-2.3</v>
      </c>
      <c r="B95">
        <f t="shared" si="0"/>
        <v>0.17951269412739707</v>
      </c>
      <c r="C95">
        <f t="shared" si="1"/>
        <v>0.30455839957656694</v>
      </c>
      <c r="D95">
        <f t="shared" si="2"/>
        <v>0.3917492228739953</v>
      </c>
      <c r="E95">
        <f t="shared" si="5"/>
        <v>0.15494447964482003</v>
      </c>
      <c r="F95">
        <f t="shared" si="3"/>
        <v>0.22052475586479778</v>
      </c>
      <c r="G95">
        <f t="shared" si="4"/>
        <v>0.31285447144459694</v>
      </c>
    </row>
    <row r="96" spans="1:7" ht="15">
      <c r="A96">
        <v>-2.2</v>
      </c>
      <c r="B96">
        <f t="shared" si="0"/>
        <v>0.1977947509044667</v>
      </c>
      <c r="C96">
        <f t="shared" si="1"/>
        <v>0.31740368655149875</v>
      </c>
      <c r="D96">
        <f t="shared" si="2"/>
        <v>0.4008036044881693</v>
      </c>
      <c r="E96">
        <f t="shared" si="5"/>
        <v>0.1940404916077359</v>
      </c>
      <c r="F96">
        <f t="shared" si="3"/>
        <v>0.27616816125215093</v>
      </c>
      <c r="G96">
        <f t="shared" si="4"/>
        <v>0.391794761452267</v>
      </c>
    </row>
    <row r="97" spans="1:7" ht="15">
      <c r="A97">
        <v>-2.1</v>
      </c>
      <c r="B97">
        <f t="shared" si="0"/>
        <v>0.21607680768153636</v>
      </c>
      <c r="C97">
        <f t="shared" si="1"/>
        <v>0.3302489735264307</v>
      </c>
      <c r="D97">
        <f t="shared" si="2"/>
        <v>0.4098579861023435</v>
      </c>
      <c r="E97">
        <f t="shared" si="5"/>
        <v>0.2405834120129946</v>
      </c>
      <c r="F97">
        <f t="shared" si="3"/>
        <v>0.3424103802917214</v>
      </c>
      <c r="G97">
        <f t="shared" si="4"/>
        <v>0.48577139615557385</v>
      </c>
    </row>
    <row r="98" spans="1:7" ht="15">
      <c r="A98">
        <v>-2</v>
      </c>
      <c r="B98">
        <f t="shared" si="0"/>
        <v>0.2343588644586061</v>
      </c>
      <c r="C98">
        <f t="shared" si="1"/>
        <v>0.34309426050136255</v>
      </c>
      <c r="D98">
        <f t="shared" si="2"/>
        <v>0.41891236771651763</v>
      </c>
      <c r="E98">
        <f t="shared" si="5"/>
        <v>0.2953221684603143</v>
      </c>
      <c r="F98">
        <f t="shared" si="3"/>
        <v>0.4203173243116619</v>
      </c>
      <c r="G98">
        <f t="shared" si="4"/>
        <v>0.5962965646231249</v>
      </c>
    </row>
    <row r="99" spans="1:7" ht="15">
      <c r="A99">
        <v>-1.9</v>
      </c>
      <c r="B99">
        <f t="shared" si="0"/>
        <v>0.25264092123567583</v>
      </c>
      <c r="C99">
        <f t="shared" si="1"/>
        <v>0.3559395474762944</v>
      </c>
      <c r="D99">
        <f t="shared" si="2"/>
        <v>0.42796674933069173</v>
      </c>
      <c r="E99">
        <f t="shared" si="5"/>
        <v>0.35890827588379115</v>
      </c>
      <c r="F99">
        <f t="shared" si="3"/>
        <v>0.5108162620479298</v>
      </c>
      <c r="G99">
        <f t="shared" si="4"/>
        <v>0.724685766192567</v>
      </c>
    </row>
    <row r="100" spans="1:7" ht="15">
      <c r="A100">
        <v>-1.8</v>
      </c>
      <c r="B100">
        <f t="shared" si="0"/>
        <v>0.27092297801274545</v>
      </c>
      <c r="C100">
        <f t="shared" si="1"/>
        <v>0.3687848344512263</v>
      </c>
      <c r="D100">
        <f t="shared" si="2"/>
        <v>0.43702113094486583</v>
      </c>
      <c r="E100">
        <f t="shared" si="5"/>
        <v>0.43184505585781546</v>
      </c>
      <c r="F100">
        <f t="shared" si="3"/>
        <v>0.6146235460131702</v>
      </c>
      <c r="G100">
        <f t="shared" si="4"/>
        <v>0.8719552771809638</v>
      </c>
    </row>
    <row r="101" spans="1:7" ht="15">
      <c r="A101">
        <v>-1.7</v>
      </c>
      <c r="B101">
        <f t="shared" si="0"/>
        <v>0.2892050347898152</v>
      </c>
      <c r="C101">
        <f t="shared" si="1"/>
        <v>0.38163012142615815</v>
      </c>
      <c r="D101">
        <f t="shared" si="2"/>
        <v>0.44607551255904</v>
      </c>
      <c r="E101">
        <f t="shared" si="5"/>
        <v>0.5144337889533753</v>
      </c>
      <c r="F101">
        <f t="shared" si="3"/>
        <v>0.7321679738290605</v>
      </c>
      <c r="G101">
        <f t="shared" si="4"/>
        <v>1.0387134249970038</v>
      </c>
    </row>
    <row r="102" spans="1:7" ht="15">
      <c r="A102">
        <v>-1.6</v>
      </c>
      <c r="B102">
        <f t="shared" si="0"/>
        <v>0.30748709156688486</v>
      </c>
      <c r="C102">
        <f t="shared" si="1"/>
        <v>0.39447540840109</v>
      </c>
      <c r="D102">
        <f t="shared" si="2"/>
        <v>0.45512989417321403</v>
      </c>
      <c r="E102">
        <f t="shared" si="5"/>
        <v>0.6067196707242386</v>
      </c>
      <c r="F102">
        <f t="shared" si="3"/>
        <v>0.8635138700748556</v>
      </c>
      <c r="G102">
        <f t="shared" si="4"/>
        <v>1.2250514657546048</v>
      </c>
    </row>
    <row r="103" spans="1:7" ht="15">
      <c r="A103">
        <v>-1.5</v>
      </c>
      <c r="B103">
        <f t="shared" si="0"/>
        <v>0.32576914834395454</v>
      </c>
      <c r="C103">
        <f t="shared" si="1"/>
        <v>0.4073206953760219</v>
      </c>
      <c r="D103">
        <f t="shared" si="2"/>
        <v>0.4641842757873882</v>
      </c>
      <c r="E103">
        <f t="shared" si="5"/>
        <v>0.7084410536802371</v>
      </c>
      <c r="F103">
        <f t="shared" si="3"/>
        <v>1.0082888449176017</v>
      </c>
      <c r="G103">
        <f t="shared" si="4"/>
        <v>1.4304410967518677</v>
      </c>
    </row>
    <row r="104" spans="1:7" ht="15">
      <c r="A104">
        <v>-1.4</v>
      </c>
      <c r="B104">
        <f t="shared" si="0"/>
        <v>0.3440512051210243</v>
      </c>
      <c r="C104">
        <f t="shared" si="1"/>
        <v>0.4201659823509538</v>
      </c>
      <c r="D104">
        <f t="shared" si="2"/>
        <v>0.47323865740156235</v>
      </c>
      <c r="E104">
        <f t="shared" si="5"/>
        <v>0.8189858912567259</v>
      </c>
      <c r="F104">
        <f t="shared" si="3"/>
        <v>1.1656218029845846</v>
      </c>
      <c r="G104">
        <f t="shared" si="4"/>
        <v>1.6536465107827478</v>
      </c>
    </row>
    <row r="105" spans="1:7" ht="15">
      <c r="A105">
        <v>-1.3</v>
      </c>
      <c r="B105">
        <f t="shared" si="0"/>
        <v>0.36233326189809395</v>
      </c>
      <c r="C105">
        <f t="shared" si="1"/>
        <v>0.43301126932588563</v>
      </c>
      <c r="D105">
        <f t="shared" si="2"/>
        <v>0.48229303901573645</v>
      </c>
      <c r="E105">
        <f t="shared" si="5"/>
        <v>0.9373594784080682</v>
      </c>
      <c r="F105">
        <f t="shared" si="3"/>
        <v>1.3340970301577573</v>
      </c>
      <c r="G105">
        <f t="shared" si="4"/>
        <v>1.8926592599050571</v>
      </c>
    </row>
    <row r="106" spans="1:7" ht="15">
      <c r="A106">
        <v>-1.2</v>
      </c>
      <c r="B106">
        <f t="shared" si="0"/>
        <v>0.3806153186751636</v>
      </c>
      <c r="C106">
        <f t="shared" si="1"/>
        <v>0.44585655630081755</v>
      </c>
      <c r="D106">
        <f t="shared" si="2"/>
        <v>0.49134742062991055</v>
      </c>
      <c r="E106">
        <f t="shared" si="5"/>
        <v>1.0621674429256296</v>
      </c>
      <c r="F106">
        <f t="shared" si="3"/>
        <v>1.5117299859643107</v>
      </c>
      <c r="G106">
        <f t="shared" si="4"/>
        <v>2.1446639125440194</v>
      </c>
    </row>
    <row r="107" spans="1:7" ht="15">
      <c r="A107">
        <v>-1.1</v>
      </c>
      <c r="B107">
        <f t="shared" si="0"/>
        <v>0.39889737545223336</v>
      </c>
      <c r="C107">
        <f t="shared" si="1"/>
        <v>0.45870184327574937</v>
      </c>
      <c r="D107">
        <f t="shared" si="2"/>
        <v>0.5004018022440847</v>
      </c>
      <c r="E107">
        <f t="shared" si="5"/>
        <v>1.1916174404719722</v>
      </c>
      <c r="F107">
        <f t="shared" si="3"/>
        <v>1.6959697160343585</v>
      </c>
      <c r="G107">
        <f t="shared" si="4"/>
        <v>2.4060414760022426</v>
      </c>
    </row>
    <row r="108" spans="1:7" ht="15">
      <c r="A108">
        <v>-1</v>
      </c>
      <c r="B108">
        <f t="shared" si="0"/>
        <v>0.41717943222930304</v>
      </c>
      <c r="C108">
        <f t="shared" si="1"/>
        <v>0.4715471302506813</v>
      </c>
      <c r="D108">
        <f t="shared" si="2"/>
        <v>0.5094561838582587</v>
      </c>
      <c r="E108">
        <f t="shared" si="5"/>
        <v>1.3235421346171272</v>
      </c>
      <c r="F108">
        <f t="shared" si="3"/>
        <v>1.8837315584413152</v>
      </c>
      <c r="G108">
        <f t="shared" si="4"/>
        <v>2.672415796351591</v>
      </c>
    </row>
    <row r="109" spans="1:7" ht="15">
      <c r="A109">
        <v>-0.9</v>
      </c>
      <c r="B109">
        <f t="shared" si="0"/>
        <v>0.4354614890063727</v>
      </c>
      <c r="C109">
        <f t="shared" si="1"/>
        <v>0.4843924172256131</v>
      </c>
      <c r="D109">
        <f t="shared" si="2"/>
        <v>0.5185105654724329</v>
      </c>
      <c r="E109">
        <f t="shared" si="5"/>
        <v>1.4554448284642285</v>
      </c>
      <c r="F109">
        <f t="shared" si="3"/>
        <v>2.0714620889204856</v>
      </c>
      <c r="G109">
        <f t="shared" si="4"/>
        <v>2.938745695036904</v>
      </c>
    </row>
    <row r="110" spans="1:7" ht="15">
      <c r="A110">
        <v>-0.8</v>
      </c>
      <c r="B110">
        <f t="shared" si="0"/>
        <v>0.45374354578344245</v>
      </c>
      <c r="C110">
        <f t="shared" si="1"/>
        <v>0.497237704200545</v>
      </c>
      <c r="D110">
        <f t="shared" si="2"/>
        <v>0.5275649470866071</v>
      </c>
      <c r="E110">
        <f t="shared" si="5"/>
        <v>1.584567624386929</v>
      </c>
      <c r="F110">
        <f t="shared" si="3"/>
        <v>2.2552361292264496</v>
      </c>
      <c r="G110">
        <f t="shared" si="4"/>
        <v>3.199462592873126</v>
      </c>
    </row>
    <row r="111" spans="1:7" ht="15">
      <c r="A111">
        <v>-0.7</v>
      </c>
      <c r="B111">
        <f t="shared" si="0"/>
        <v>0.4720256025605121</v>
      </c>
      <c r="C111">
        <f t="shared" si="1"/>
        <v>0.5100829911754768</v>
      </c>
      <c r="D111">
        <f t="shared" si="2"/>
        <v>0.5366193287007811</v>
      </c>
      <c r="E111">
        <f t="shared" si="5"/>
        <v>1.7079803283315826</v>
      </c>
      <c r="F111">
        <f t="shared" si="3"/>
        <v>2.4308832801955935</v>
      </c>
      <c r="G111">
        <f t="shared" si="4"/>
        <v>3.448650020206189</v>
      </c>
    </row>
    <row r="112" spans="1:7" ht="15">
      <c r="A112">
        <v>-0.6</v>
      </c>
      <c r="B112">
        <f t="shared" si="0"/>
        <v>0.4903076593375818</v>
      </c>
      <c r="C112">
        <f t="shared" si="1"/>
        <v>0.5229282781504088</v>
      </c>
      <c r="D112">
        <f t="shared" si="2"/>
        <v>0.5456737103149553</v>
      </c>
      <c r="E112">
        <f t="shared" si="5"/>
        <v>1.8226866208497248</v>
      </c>
      <c r="F112">
        <f t="shared" si="3"/>
        <v>2.5941390296853766</v>
      </c>
      <c r="G112">
        <f t="shared" si="4"/>
        <v>3.6802579910057642</v>
      </c>
    </row>
    <row r="113" spans="1:7" ht="15">
      <c r="A113">
        <v>-0.5</v>
      </c>
      <c r="B113">
        <f t="shared" si="0"/>
        <v>0.5085897161146515</v>
      </c>
      <c r="C113">
        <f t="shared" si="1"/>
        <v>0.5357735651253406</v>
      </c>
      <c r="D113">
        <f t="shared" si="2"/>
        <v>0.5547280919291294</v>
      </c>
      <c r="E113">
        <f t="shared" si="5"/>
        <v>1.925742442753368</v>
      </c>
      <c r="F113">
        <f t="shared" si="3"/>
        <v>2.740813244977477</v>
      </c>
      <c r="G113">
        <f t="shared" si="4"/>
        <v>3.8883420399816306</v>
      </c>
    </row>
    <row r="114" spans="1:7" ht="15">
      <c r="A114">
        <v>-0.4</v>
      </c>
      <c r="B114">
        <f t="shared" si="0"/>
        <v>0.5268717728917212</v>
      </c>
      <c r="C114">
        <f t="shared" si="1"/>
        <v>0.5486188521002725</v>
      </c>
      <c r="D114">
        <f t="shared" si="2"/>
        <v>0.5637824735433035</v>
      </c>
      <c r="E114">
        <f t="shared" si="5"/>
        <v>2.01438024612869</v>
      </c>
      <c r="F114">
        <f t="shared" si="3"/>
        <v>2.866967013053257</v>
      </c>
      <c r="G114">
        <f t="shared" si="4"/>
        <v>4.067314102675078</v>
      </c>
    </row>
    <row r="115" spans="1:7" ht="15">
      <c r="A115">
        <v>-0.3</v>
      </c>
      <c r="B115">
        <f aca="true" t="shared" si="6" ref="B115:B146">$A115*E$81+E$82</f>
        <v>0.5451538296687909</v>
      </c>
      <c r="C115">
        <f aca="true" t="shared" si="7" ref="C115:C146">$A115*F$81+F$82</f>
        <v>0.5614641390752043</v>
      </c>
      <c r="D115">
        <f aca="true" t="shared" si="8" ref="D115:D146">$A115*G$81+G$82</f>
        <v>0.5728368551574776</v>
      </c>
      <c r="E115">
        <f t="shared" si="5"/>
        <v>2.0861318839075076</v>
      </c>
      <c r="F115">
        <f aca="true" t="shared" si="9" ref="F115:F146">(1/(F$81*SQRT(2*PI())))*EXP(-1*($C115-F$82)^2/(F$81*F$81*2))</f>
        <v>2.9690875431963395</v>
      </c>
      <c r="G115">
        <f aca="true" t="shared" si="10" ref="G115:G146">(1/(G$81*SQRT(2*PI())))*EXP(-1*($D115-G$82)^2/(G$81*G$81*2))</f>
        <v>4.212190646608966</v>
      </c>
    </row>
    <row r="116" spans="1:7" ht="15">
      <c r="A116">
        <v>-0.2</v>
      </c>
      <c r="B116">
        <f t="shared" si="6"/>
        <v>0.5634358864458606</v>
      </c>
      <c r="C116">
        <f t="shared" si="7"/>
        <v>0.5743094260501362</v>
      </c>
      <c r="D116">
        <f t="shared" si="8"/>
        <v>0.5818912367716518</v>
      </c>
      <c r="E116">
        <f t="shared" si="5"/>
        <v>2.13894256397848</v>
      </c>
      <c r="F116">
        <f t="shared" si="9"/>
        <v>3.0442503521999353</v>
      </c>
      <c r="G116">
        <f t="shared" si="10"/>
        <v>4.318822760499744</v>
      </c>
    </row>
    <row r="117" spans="1:7" ht="15">
      <c r="A117">
        <v>-0.1</v>
      </c>
      <c r="B117">
        <f t="shared" si="6"/>
        <v>0.5817179432229302</v>
      </c>
      <c r="C117">
        <f t="shared" si="7"/>
        <v>0.587154713025068</v>
      </c>
      <c r="D117">
        <f t="shared" si="8"/>
        <v>0.5909456183858258</v>
      </c>
      <c r="E117">
        <f t="shared" si="5"/>
        <v>2.171268541157198</v>
      </c>
      <c r="F117">
        <f t="shared" si="9"/>
        <v>3.0902583044791583</v>
      </c>
      <c r="G117">
        <f t="shared" si="10"/>
        <v>4.3840934079430145</v>
      </c>
    </row>
    <row r="118" spans="1:7" ht="15">
      <c r="A118">
        <v>0</v>
      </c>
      <c r="B118">
        <f t="shared" si="6"/>
        <v>0.6</v>
      </c>
      <c r="C118">
        <f t="shared" si="7"/>
        <v>0.6</v>
      </c>
      <c r="D118">
        <f t="shared" si="8"/>
        <v>0.6</v>
      </c>
      <c r="E118">
        <f t="shared" si="5"/>
        <v>2.18215207001111</v>
      </c>
      <c r="F118">
        <f t="shared" si="9"/>
        <v>3.1057482886912973</v>
      </c>
      <c r="G118">
        <f t="shared" si="10"/>
        <v>4.4060687675998915</v>
      </c>
    </row>
    <row r="119" spans="1:7" ht="15">
      <c r="A119">
        <v>0.1</v>
      </c>
      <c r="B119">
        <f t="shared" si="6"/>
        <v>0.6182820567770697</v>
      </c>
      <c r="C119">
        <f t="shared" si="7"/>
        <v>0.6128452869749319</v>
      </c>
      <c r="D119">
        <f t="shared" si="8"/>
        <v>0.6090543816141741</v>
      </c>
      <c r="E119">
        <f t="shared" si="5"/>
        <v>2.171268541157198</v>
      </c>
      <c r="F119">
        <f t="shared" si="9"/>
        <v>3.0902583044791583</v>
      </c>
      <c r="G119">
        <f t="shared" si="10"/>
        <v>4.3840934079430145</v>
      </c>
    </row>
    <row r="120" spans="1:7" ht="15">
      <c r="A120">
        <v>0.2</v>
      </c>
      <c r="B120">
        <f t="shared" si="6"/>
        <v>0.6365641135541393</v>
      </c>
      <c r="C120">
        <f t="shared" si="7"/>
        <v>0.6256905739498637</v>
      </c>
      <c r="D120">
        <f t="shared" si="8"/>
        <v>0.6181087632283482</v>
      </c>
      <c r="E120">
        <f t="shared" si="5"/>
        <v>2.13894256397848</v>
      </c>
      <c r="F120">
        <f t="shared" si="9"/>
        <v>3.0442503521999353</v>
      </c>
      <c r="G120">
        <f t="shared" si="10"/>
        <v>4.318822760499744</v>
      </c>
    </row>
    <row r="121" spans="1:7" ht="15">
      <c r="A121">
        <v>0.3</v>
      </c>
      <c r="B121">
        <f t="shared" si="6"/>
        <v>0.6548461703312091</v>
      </c>
      <c r="C121">
        <f t="shared" si="7"/>
        <v>0.6385358609247956</v>
      </c>
      <c r="D121">
        <f t="shared" si="8"/>
        <v>0.6271631448425223</v>
      </c>
      <c r="E121">
        <f t="shared" si="5"/>
        <v>2.0861318839075076</v>
      </c>
      <c r="F121">
        <f t="shared" si="9"/>
        <v>2.9690875431963395</v>
      </c>
      <c r="G121">
        <f t="shared" si="10"/>
        <v>4.212190646608966</v>
      </c>
    </row>
    <row r="122" spans="1:7" ht="15">
      <c r="A122">
        <v>0.4</v>
      </c>
      <c r="B122">
        <f t="shared" si="6"/>
        <v>0.6731282271082788</v>
      </c>
      <c r="C122">
        <f t="shared" si="7"/>
        <v>0.6513811478997275</v>
      </c>
      <c r="D122">
        <f t="shared" si="8"/>
        <v>0.6362175264566965</v>
      </c>
      <c r="E122">
        <f t="shared" si="5"/>
        <v>2.01438024612869</v>
      </c>
      <c r="F122">
        <f t="shared" si="9"/>
        <v>2.866967013053257</v>
      </c>
      <c r="G122">
        <f t="shared" si="10"/>
        <v>4.067314102675078</v>
      </c>
    </row>
    <row r="123" spans="1:7" ht="15">
      <c r="A123">
        <v>0.5</v>
      </c>
      <c r="B123">
        <f t="shared" si="6"/>
        <v>0.6914102838853484</v>
      </c>
      <c r="C123">
        <f t="shared" si="7"/>
        <v>0.6642264348746594</v>
      </c>
      <c r="D123">
        <f t="shared" si="8"/>
        <v>0.6452719080708705</v>
      </c>
      <c r="E123">
        <f t="shared" si="5"/>
        <v>1.925742442753368</v>
      </c>
      <c r="F123">
        <f t="shared" si="9"/>
        <v>2.740813244977477</v>
      </c>
      <c r="G123">
        <f t="shared" si="10"/>
        <v>3.8883420399816306</v>
      </c>
    </row>
    <row r="124" spans="1:7" ht="15">
      <c r="A124">
        <v>0.6</v>
      </c>
      <c r="B124">
        <f t="shared" si="6"/>
        <v>0.7096923406624182</v>
      </c>
      <c r="C124">
        <f t="shared" si="7"/>
        <v>0.6770717218495912</v>
      </c>
      <c r="D124">
        <f t="shared" si="8"/>
        <v>0.6543262896850447</v>
      </c>
      <c r="E124">
        <f t="shared" si="5"/>
        <v>1.8226866208497248</v>
      </c>
      <c r="F124">
        <f t="shared" si="9"/>
        <v>2.5941390296853766</v>
      </c>
      <c r="G124">
        <f t="shared" si="10"/>
        <v>3.6802579910057642</v>
      </c>
    </row>
    <row r="125" spans="1:7" ht="15">
      <c r="A125">
        <v>0.7</v>
      </c>
      <c r="B125">
        <f t="shared" si="6"/>
        <v>0.7279743974394879</v>
      </c>
      <c r="C125">
        <f t="shared" si="7"/>
        <v>0.6899170088245231</v>
      </c>
      <c r="D125">
        <f t="shared" si="8"/>
        <v>0.6633806712992188</v>
      </c>
      <c r="E125">
        <f t="shared" si="5"/>
        <v>1.7079803283315824</v>
      </c>
      <c r="F125">
        <f t="shared" si="9"/>
        <v>2.4308832801955935</v>
      </c>
      <c r="G125">
        <f t="shared" si="10"/>
        <v>3.448650020206189</v>
      </c>
    </row>
    <row r="126" spans="1:7" ht="15">
      <c r="A126">
        <v>0.8</v>
      </c>
      <c r="B126">
        <f t="shared" si="6"/>
        <v>0.7462564542165575</v>
      </c>
      <c r="C126">
        <f t="shared" si="7"/>
        <v>0.7027622957994549</v>
      </c>
      <c r="D126">
        <f t="shared" si="8"/>
        <v>0.6724350529133929</v>
      </c>
      <c r="E126">
        <f t="shared" si="5"/>
        <v>1.584567624386929</v>
      </c>
      <c r="F126">
        <f t="shared" si="9"/>
        <v>2.2552361292264496</v>
      </c>
      <c r="G126">
        <f t="shared" si="10"/>
        <v>3.199462592873126</v>
      </c>
    </row>
    <row r="127" spans="1:7" ht="15">
      <c r="A127">
        <v>0.9</v>
      </c>
      <c r="B127">
        <f t="shared" si="6"/>
        <v>0.7645385109936272</v>
      </c>
      <c r="C127">
        <f t="shared" si="7"/>
        <v>0.7156075827743869</v>
      </c>
      <c r="D127">
        <f t="shared" si="8"/>
        <v>0.681489434527567</v>
      </c>
      <c r="E127">
        <f t="shared" si="5"/>
        <v>1.4554448284642285</v>
      </c>
      <c r="F127">
        <f t="shared" si="9"/>
        <v>2.0714620889204856</v>
      </c>
      <c r="G127">
        <f t="shared" si="10"/>
        <v>2.938745695036904</v>
      </c>
    </row>
    <row r="128" spans="1:7" ht="15">
      <c r="A128">
        <v>1</v>
      </c>
      <c r="B128">
        <f t="shared" si="6"/>
        <v>0.782820567770697</v>
      </c>
      <c r="C128">
        <f t="shared" si="7"/>
        <v>0.7284528697493187</v>
      </c>
      <c r="D128">
        <f t="shared" si="8"/>
        <v>0.6905438161417412</v>
      </c>
      <c r="E128">
        <f t="shared" si="5"/>
        <v>1.3235421346171268</v>
      </c>
      <c r="F128">
        <f t="shared" si="9"/>
        <v>1.8837315584413152</v>
      </c>
      <c r="G128">
        <f t="shared" si="10"/>
        <v>2.672415796351591</v>
      </c>
    </row>
    <row r="129" spans="1:7" ht="15">
      <c r="A129">
        <v>1.1</v>
      </c>
      <c r="B129">
        <f t="shared" si="6"/>
        <v>0.8011026245477666</v>
      </c>
      <c r="C129">
        <f t="shared" si="7"/>
        <v>0.7412981567242506</v>
      </c>
      <c r="D129">
        <f t="shared" si="8"/>
        <v>0.6995981977559153</v>
      </c>
      <c r="E129">
        <f t="shared" si="5"/>
        <v>1.1916174404719722</v>
      </c>
      <c r="F129">
        <f t="shared" si="9"/>
        <v>1.6959697160343585</v>
      </c>
      <c r="G129">
        <f t="shared" si="10"/>
        <v>2.4060414760022426</v>
      </c>
    </row>
    <row r="130" spans="1:7" ht="15">
      <c r="A130">
        <v>1.2</v>
      </c>
      <c r="B130">
        <f t="shared" si="6"/>
        <v>0.8193846813248363</v>
      </c>
      <c r="C130">
        <f t="shared" si="7"/>
        <v>0.7541434436991824</v>
      </c>
      <c r="D130">
        <f t="shared" si="8"/>
        <v>0.7086525793700894</v>
      </c>
      <c r="E130">
        <f t="shared" si="5"/>
        <v>1.0621674429256296</v>
      </c>
      <c r="F130">
        <f t="shared" si="9"/>
        <v>1.5117299859643107</v>
      </c>
      <c r="G130">
        <f t="shared" si="10"/>
        <v>2.1446639125440194</v>
      </c>
    </row>
    <row r="131" spans="1:7" ht="15">
      <c r="A131">
        <v>1.3</v>
      </c>
      <c r="B131">
        <f t="shared" si="6"/>
        <v>0.8376667381019061</v>
      </c>
      <c r="C131">
        <f t="shared" si="7"/>
        <v>0.7669887306741143</v>
      </c>
      <c r="D131">
        <f t="shared" si="8"/>
        <v>0.7177069609842636</v>
      </c>
      <c r="E131">
        <f t="shared" si="5"/>
        <v>0.937359478408068</v>
      </c>
      <c r="F131">
        <f t="shared" si="9"/>
        <v>1.3340970301577573</v>
      </c>
      <c r="G131">
        <f t="shared" si="10"/>
        <v>1.8926592599050556</v>
      </c>
    </row>
    <row r="132" spans="1:7" ht="15">
      <c r="A132">
        <v>1.4</v>
      </c>
      <c r="B132">
        <f t="shared" si="6"/>
        <v>0.8559487948789757</v>
      </c>
      <c r="C132">
        <f t="shared" si="7"/>
        <v>0.7798340176490461</v>
      </c>
      <c r="D132">
        <f t="shared" si="8"/>
        <v>0.7267613425984376</v>
      </c>
      <c r="E132">
        <f t="shared" si="5"/>
        <v>0.8189858912567259</v>
      </c>
      <c r="F132">
        <f t="shared" si="9"/>
        <v>1.1656218029845846</v>
      </c>
      <c r="G132">
        <f t="shared" si="10"/>
        <v>1.6536465107827478</v>
      </c>
    </row>
    <row r="133" spans="1:7" ht="15">
      <c r="A133">
        <v>1.5</v>
      </c>
      <c r="B133">
        <f t="shared" si="6"/>
        <v>0.8742308516560454</v>
      </c>
      <c r="C133">
        <f t="shared" si="7"/>
        <v>0.7926793046239781</v>
      </c>
      <c r="D133">
        <f t="shared" si="8"/>
        <v>0.7358157242126118</v>
      </c>
      <c r="E133">
        <f t="shared" si="5"/>
        <v>0.7084410536802371</v>
      </c>
      <c r="F133">
        <f t="shared" si="9"/>
        <v>1.0082888449176017</v>
      </c>
      <c r="G133">
        <f t="shared" si="10"/>
        <v>1.4304410967518677</v>
      </c>
    </row>
    <row r="134" spans="1:7" ht="15">
      <c r="A134">
        <v>1.6</v>
      </c>
      <c r="B134">
        <f t="shared" si="6"/>
        <v>0.8925129084331151</v>
      </c>
      <c r="C134">
        <f t="shared" si="7"/>
        <v>0.80552459159891</v>
      </c>
      <c r="D134">
        <f t="shared" si="8"/>
        <v>0.7448701058267859</v>
      </c>
      <c r="E134">
        <f t="shared" si="5"/>
        <v>0.6067196707242383</v>
      </c>
      <c r="F134">
        <f t="shared" si="9"/>
        <v>0.8635138700748549</v>
      </c>
      <c r="G134">
        <f t="shared" si="10"/>
        <v>1.2250514657546048</v>
      </c>
    </row>
    <row r="135" spans="1:7" ht="15">
      <c r="A135">
        <v>1.7</v>
      </c>
      <c r="B135">
        <f t="shared" si="6"/>
        <v>0.9107949652101848</v>
      </c>
      <c r="C135">
        <f t="shared" si="7"/>
        <v>0.8183698785738418</v>
      </c>
      <c r="D135">
        <f t="shared" si="8"/>
        <v>0.75392448744096</v>
      </c>
      <c r="E135">
        <f t="shared" si="5"/>
        <v>0.5144337889533753</v>
      </c>
      <c r="F135">
        <f t="shared" si="9"/>
        <v>0.7321679738290605</v>
      </c>
      <c r="G135">
        <f t="shared" si="10"/>
        <v>1.0387134249970038</v>
      </c>
    </row>
    <row r="136" spans="1:7" ht="15">
      <c r="A136">
        <v>1.8</v>
      </c>
      <c r="B136">
        <f t="shared" si="6"/>
        <v>0.9290770219872545</v>
      </c>
      <c r="C136">
        <f t="shared" si="7"/>
        <v>0.8312151655487736</v>
      </c>
      <c r="D136">
        <f t="shared" si="8"/>
        <v>0.7629788690551341</v>
      </c>
      <c r="E136">
        <f t="shared" si="5"/>
        <v>0.43184505585781546</v>
      </c>
      <c r="F136">
        <f t="shared" si="9"/>
        <v>0.6146235460131706</v>
      </c>
      <c r="G136">
        <f t="shared" si="10"/>
        <v>0.8719552771809638</v>
      </c>
    </row>
    <row r="137" spans="1:7" ht="15">
      <c r="A137">
        <v>1.9</v>
      </c>
      <c r="B137">
        <f t="shared" si="6"/>
        <v>0.9473590787643241</v>
      </c>
      <c r="C137">
        <f t="shared" si="7"/>
        <v>0.8440604525237055</v>
      </c>
      <c r="D137">
        <f t="shared" si="8"/>
        <v>0.7720332506693082</v>
      </c>
      <c r="E137">
        <f t="shared" si="5"/>
        <v>0.35890827588379115</v>
      </c>
      <c r="F137">
        <f t="shared" si="9"/>
        <v>0.5108162620479298</v>
      </c>
      <c r="G137">
        <f t="shared" si="10"/>
        <v>0.7246857661925677</v>
      </c>
    </row>
    <row r="138" spans="1:7" ht="15">
      <c r="A138">
        <v>2.00000000000001</v>
      </c>
      <c r="B138">
        <f t="shared" si="6"/>
        <v>0.9656411355413957</v>
      </c>
      <c r="C138">
        <f t="shared" si="7"/>
        <v>0.8569057394986388</v>
      </c>
      <c r="D138">
        <f t="shared" si="8"/>
        <v>0.7810876322834832</v>
      </c>
      <c r="E138">
        <f t="shared" si="5"/>
        <v>0.2953221684603081</v>
      </c>
      <c r="F138">
        <f t="shared" si="9"/>
        <v>0.42031732431165275</v>
      </c>
      <c r="G138">
        <f t="shared" si="10"/>
        <v>0.596296564623113</v>
      </c>
    </row>
    <row r="139" spans="1:7" ht="15">
      <c r="A139">
        <v>2.1</v>
      </c>
      <c r="B139">
        <f t="shared" si="6"/>
        <v>0.9839231923184636</v>
      </c>
      <c r="C139">
        <f t="shared" si="7"/>
        <v>0.8697510264735693</v>
      </c>
      <c r="D139">
        <f t="shared" si="8"/>
        <v>0.7901420138976565</v>
      </c>
      <c r="E139">
        <f t="shared" si="5"/>
        <v>0.2405834120129946</v>
      </c>
      <c r="F139">
        <f t="shared" si="9"/>
        <v>0.3424103802917214</v>
      </c>
      <c r="G139">
        <f t="shared" si="10"/>
        <v>0.48577139615557385</v>
      </c>
    </row>
    <row r="140" spans="1:7" ht="15">
      <c r="A140">
        <v>2.2</v>
      </c>
      <c r="B140">
        <f t="shared" si="6"/>
        <v>1.0022052490955333</v>
      </c>
      <c r="C140">
        <f t="shared" si="7"/>
        <v>0.8825963134485012</v>
      </c>
      <c r="D140">
        <f t="shared" si="8"/>
        <v>0.7991963955118306</v>
      </c>
      <c r="E140">
        <f t="shared" si="5"/>
        <v>0.1940404916077358</v>
      </c>
      <c r="F140">
        <f t="shared" si="9"/>
        <v>0.27616816125215093</v>
      </c>
      <c r="G140">
        <f t="shared" si="10"/>
        <v>0.391794761452267</v>
      </c>
    </row>
    <row r="141" spans="1:7" ht="15">
      <c r="A141">
        <v>2.30000000000001</v>
      </c>
      <c r="B141">
        <f t="shared" si="6"/>
        <v>1.0204873058726047</v>
      </c>
      <c r="C141">
        <f t="shared" si="7"/>
        <v>0.8954416004234342</v>
      </c>
      <c r="D141">
        <f t="shared" si="8"/>
        <v>0.8082507771260057</v>
      </c>
      <c r="E141">
        <f t="shared" si="5"/>
        <v>0.15494447964481645</v>
      </c>
      <c r="F141">
        <f t="shared" si="9"/>
        <v>0.22052475586479287</v>
      </c>
      <c r="G141">
        <f t="shared" si="10"/>
        <v>0.31285447144458906</v>
      </c>
    </row>
    <row r="142" spans="1:7" ht="15">
      <c r="A142">
        <v>2.40000000000001</v>
      </c>
      <c r="B142">
        <f t="shared" si="6"/>
        <v>1.0387693626496746</v>
      </c>
      <c r="C142">
        <f t="shared" si="7"/>
        <v>0.9082868873983663</v>
      </c>
      <c r="D142">
        <f t="shared" si="8"/>
        <v>0.8173051587401797</v>
      </c>
      <c r="E142">
        <f t="shared" si="5"/>
        <v>0.12249458891808455</v>
      </c>
      <c r="F142">
        <f t="shared" si="9"/>
        <v>0.17434044360819817</v>
      </c>
      <c r="G142">
        <f t="shared" si="10"/>
        <v>0.24733362530009784</v>
      </c>
    </row>
    <row r="143" spans="1:7" ht="15">
      <c r="A143">
        <v>2.50000000000001</v>
      </c>
      <c r="B143">
        <f t="shared" si="6"/>
        <v>1.0570514194267442</v>
      </c>
      <c r="C143">
        <f t="shared" si="7"/>
        <v>0.9211321743732981</v>
      </c>
      <c r="D143">
        <f t="shared" si="8"/>
        <v>0.8263595403543539</v>
      </c>
      <c r="E143">
        <f t="shared" si="5"/>
        <v>0.09587707065625677</v>
      </c>
      <c r="F143">
        <f t="shared" si="9"/>
        <v>0.13645705641123718</v>
      </c>
      <c r="G143">
        <f t="shared" si="10"/>
        <v>0.19358915098220006</v>
      </c>
    </row>
    <row r="144" spans="1:7" ht="15">
      <c r="A144">
        <v>2.6</v>
      </c>
      <c r="B144">
        <f t="shared" si="6"/>
        <v>1.075333476203812</v>
      </c>
      <c r="C144">
        <f t="shared" si="7"/>
        <v>0.9339774613482287</v>
      </c>
      <c r="D144">
        <f t="shared" si="8"/>
        <v>0.835413921968527</v>
      </c>
      <c r="E144">
        <f t="shared" si="5"/>
        <v>0.0742967238277155</v>
      </c>
      <c r="F144">
        <f t="shared" si="9"/>
        <v>0.10574282427627624</v>
      </c>
      <c r="G144">
        <f t="shared" si="10"/>
        <v>0.15001542692238937</v>
      </c>
    </row>
    <row r="145" spans="1:7" ht="15">
      <c r="A145">
        <v>2.70000000000001</v>
      </c>
      <c r="B145">
        <f t="shared" si="6"/>
        <v>1.0936155329808837</v>
      </c>
      <c r="C145">
        <f t="shared" si="7"/>
        <v>0.9468227483231617</v>
      </c>
      <c r="D145">
        <f t="shared" si="8"/>
        <v>0.8444683035827021</v>
      </c>
      <c r="E145">
        <f t="shared" si="5"/>
        <v>0.057000888584334636</v>
      </c>
      <c r="F145">
        <f t="shared" si="9"/>
        <v>0.08112652395200849</v>
      </c>
      <c r="G145">
        <f t="shared" si="10"/>
        <v>0.11509272812302211</v>
      </c>
    </row>
    <row r="146" spans="1:7" ht="15">
      <c r="A146">
        <v>2.80000000000001</v>
      </c>
      <c r="B146">
        <f t="shared" si="6"/>
        <v>1.1118975897579533</v>
      </c>
      <c r="C146">
        <f t="shared" si="7"/>
        <v>0.9596680352980937</v>
      </c>
      <c r="D146">
        <f t="shared" si="8"/>
        <v>0.8535226851968762</v>
      </c>
      <c r="E146">
        <f t="shared" si="5"/>
        <v>0.043296285967712934</v>
      </c>
      <c r="F146">
        <f t="shared" si="9"/>
        <v>0.06162144604808805</v>
      </c>
      <c r="G146">
        <f t="shared" si="10"/>
        <v>0.08742122786815776</v>
      </c>
    </row>
    <row r="147" spans="1:7" ht="15">
      <c r="A147">
        <v>2.90000000000001</v>
      </c>
      <c r="B147">
        <f aca="true" t="shared" si="11" ref="B147:B153">$A147*E$81+E$82</f>
        <v>1.130179646535023</v>
      </c>
      <c r="C147">
        <f aca="true" t="shared" si="12" ref="C147:C153">$A147*F$81+F$82</f>
        <v>0.9725133222730256</v>
      </c>
      <c r="D147">
        <f aca="true" t="shared" si="13" ref="D147:D153">$A147*G$81+G$82</f>
        <v>0.8625770668110504</v>
      </c>
      <c r="E147">
        <f t="shared" si="5"/>
        <v>0.0325594242068084</v>
      </c>
      <c r="F147">
        <f aca="true" t="shared" si="14" ref="F147:F153">(1/(F$81*SQRT(2*PI())))*EXP(-1*($C147-F$82)^2/(F$81*F$81*2))</f>
        <v>0.046340205799934996</v>
      </c>
      <c r="G147">
        <f aca="true" t="shared" si="15" ref="G147:G153">(1/(G$81*SQRT(2*PI())))*EXP(-1*($D147-G$82)^2/(G$81*G$81*2))</f>
        <v>0.06574200948695734</v>
      </c>
    </row>
    <row r="148" spans="1:7" ht="15">
      <c r="A148">
        <v>3.00000000000001</v>
      </c>
      <c r="B148">
        <f t="shared" si="11"/>
        <v>1.1484617033120927</v>
      </c>
      <c r="C148">
        <f t="shared" si="12"/>
        <v>0.9853586092479574</v>
      </c>
      <c r="D148">
        <f t="shared" si="13"/>
        <v>0.8716314484252244</v>
      </c>
      <c r="E148">
        <f aca="true" t="shared" si="16" ref="E148:E153">(1/(E$81*SQRT(2*PI())))*EXP(-1*($B148-E$82)^2/(E$81*E$81*2))</f>
        <v>0.02424151979167093</v>
      </c>
      <c r="F148">
        <f t="shared" si="14"/>
        <v>0.03450174698772255</v>
      </c>
      <c r="G148">
        <f t="shared" si="15"/>
        <v>0.04894700268652331</v>
      </c>
    </row>
    <row r="149" spans="1:7" ht="15">
      <c r="A149">
        <v>3.10000000000001</v>
      </c>
      <c r="B149">
        <f t="shared" si="11"/>
        <v>1.1667437600891621</v>
      </c>
      <c r="C149">
        <f t="shared" si="12"/>
        <v>0.9982038962228892</v>
      </c>
      <c r="D149">
        <f t="shared" si="13"/>
        <v>0.8806858300393985</v>
      </c>
      <c r="E149">
        <f t="shared" si="16"/>
        <v>0.017868990869217973</v>
      </c>
      <c r="F149">
        <f t="shared" si="14"/>
        <v>0.02543204416199625</v>
      </c>
      <c r="G149">
        <f t="shared" si="15"/>
        <v>0.03607997978664616</v>
      </c>
    </row>
    <row r="150" spans="1:7" ht="15">
      <c r="A150">
        <v>3.20000000000001</v>
      </c>
      <c r="B150">
        <f t="shared" si="11"/>
        <v>1.185025816866232</v>
      </c>
      <c r="C150">
        <f t="shared" si="12"/>
        <v>1.0110491831978212</v>
      </c>
      <c r="D150">
        <f t="shared" si="13"/>
        <v>0.8897402116535726</v>
      </c>
      <c r="E150">
        <f t="shared" si="16"/>
        <v>0.0130405907307706</v>
      </c>
      <c r="F150">
        <f t="shared" si="14"/>
        <v>0.018560022879344093</v>
      </c>
      <c r="G150">
        <f t="shared" si="15"/>
        <v>0.026330767832146777</v>
      </c>
    </row>
    <row r="151" spans="1:7" ht="15">
      <c r="A151">
        <v>3.30000000000001</v>
      </c>
      <c r="B151">
        <f t="shared" si="11"/>
        <v>1.2033078736433018</v>
      </c>
      <c r="C151">
        <f t="shared" si="12"/>
        <v>1.023894470172753</v>
      </c>
      <c r="D151">
        <f t="shared" si="13"/>
        <v>0.8987945932677468</v>
      </c>
      <c r="E151">
        <f t="shared" si="16"/>
        <v>0.009422183510632974</v>
      </c>
      <c r="F151">
        <f t="shared" si="14"/>
        <v>0.013410124214548798</v>
      </c>
      <c r="G151">
        <f t="shared" si="15"/>
        <v>0.019024700001124755</v>
      </c>
    </row>
    <row r="152" spans="1:7" ht="15">
      <c r="A152">
        <v>3.40000000000001</v>
      </c>
      <c r="B152">
        <f t="shared" si="11"/>
        <v>1.2215899304203715</v>
      </c>
      <c r="C152">
        <f t="shared" si="12"/>
        <v>1.0367397571476848</v>
      </c>
      <c r="D152">
        <f t="shared" si="13"/>
        <v>0.907848974881921</v>
      </c>
      <c r="E152">
        <f t="shared" si="16"/>
        <v>0.006740046721758843</v>
      </c>
      <c r="F152">
        <f t="shared" si="14"/>
        <v>0.00959277259338547</v>
      </c>
      <c r="G152">
        <f t="shared" si="15"/>
        <v>0.013609092492236106</v>
      </c>
    </row>
    <row r="153" spans="1:7" ht="15">
      <c r="A153">
        <v>3.50000000000001</v>
      </c>
      <c r="B153">
        <f t="shared" si="11"/>
        <v>1.239871987197441</v>
      </c>
      <c r="C153">
        <f t="shared" si="12"/>
        <v>1.0495850441226167</v>
      </c>
      <c r="D153">
        <f t="shared" si="13"/>
        <v>0.9169033564960951</v>
      </c>
      <c r="E153">
        <f t="shared" si="16"/>
        <v>0.004773438271673535</v>
      </c>
      <c r="F153">
        <f t="shared" si="14"/>
        <v>0.006793796796823684</v>
      </c>
      <c r="G153">
        <f t="shared" si="15"/>
        <v>0.009638236295227413</v>
      </c>
    </row>
    <row r="154" ht="15">
      <c r="E154"/>
    </row>
    <row r="221" spans="2:9" ht="15">
      <c r="B221" s="129"/>
      <c r="C221" s="129"/>
      <c r="D221" s="129"/>
      <c r="E221" s="130"/>
      <c r="F221" s="130"/>
      <c r="G221" s="129"/>
      <c r="H221" s="129"/>
      <c r="I221" s="129"/>
    </row>
    <row r="222" spans="2:9" ht="15">
      <c r="B222" s="129"/>
      <c r="C222" s="129">
        <v>0.4</v>
      </c>
      <c r="D222" s="129">
        <v>0.1</v>
      </c>
      <c r="E222" s="130"/>
      <c r="F222" s="130"/>
      <c r="G222" s="129">
        <f>ABS(C222-C6)</f>
        <v>0</v>
      </c>
      <c r="H222" s="129">
        <f>ABS(D222-C7)</f>
        <v>0</v>
      </c>
      <c r="I222" s="129"/>
    </row>
    <row r="223" spans="2:9" ht="15">
      <c r="B223" s="129"/>
      <c r="C223" s="129">
        <v>0.6</v>
      </c>
      <c r="D223" s="129">
        <v>0.1</v>
      </c>
      <c r="E223" s="130"/>
      <c r="F223" s="130"/>
      <c r="G223" s="129">
        <f>ABS(C223-C23)</f>
        <v>0</v>
      </c>
      <c r="H223" s="129">
        <f>ABS(D223-D23)</f>
        <v>0</v>
      </c>
      <c r="I223" s="129"/>
    </row>
    <row r="224" spans="2:9" ht="15">
      <c r="B224" s="129">
        <v>500</v>
      </c>
      <c r="C224" s="129"/>
      <c r="D224" s="129"/>
      <c r="E224" s="130"/>
      <c r="F224" s="130">
        <f>ABS(B224-B24)</f>
        <v>0</v>
      </c>
      <c r="G224" s="129"/>
      <c r="H224" s="129"/>
      <c r="I224" s="129"/>
    </row>
    <row r="225" spans="2:9" ht="15">
      <c r="B225" s="129">
        <v>1000</v>
      </c>
      <c r="C225" s="129"/>
      <c r="D225" s="129"/>
      <c r="E225" s="130"/>
      <c r="F225" s="130">
        <f aca="true" t="shared" si="17" ref="F225:F235">ABS(B225-B25)</f>
        <v>0</v>
      </c>
      <c r="G225" s="129"/>
      <c r="H225" s="129"/>
      <c r="I225" s="129"/>
    </row>
    <row r="226" spans="2:9" ht="15">
      <c r="B226" s="129">
        <v>1500</v>
      </c>
      <c r="C226" s="129"/>
      <c r="D226" s="129"/>
      <c r="E226" s="130"/>
      <c r="F226" s="130">
        <f t="shared" si="17"/>
        <v>0</v>
      </c>
      <c r="G226" s="129"/>
      <c r="H226" s="129"/>
      <c r="I226" s="129"/>
    </row>
    <row r="227" spans="2:9" ht="15">
      <c r="B227" s="129">
        <v>2000</v>
      </c>
      <c r="C227" s="129"/>
      <c r="D227" s="129"/>
      <c r="E227" s="130"/>
      <c r="F227" s="130">
        <f t="shared" si="17"/>
        <v>0</v>
      </c>
      <c r="G227" s="129"/>
      <c r="H227" s="129"/>
      <c r="I227" s="129"/>
    </row>
    <row r="228" spans="2:9" ht="15">
      <c r="B228" s="129">
        <v>2500</v>
      </c>
      <c r="C228" s="129"/>
      <c r="D228" s="129"/>
      <c r="E228" s="130"/>
      <c r="F228" s="130">
        <f t="shared" si="17"/>
        <v>0</v>
      </c>
      <c r="G228" s="129"/>
      <c r="H228" s="129"/>
      <c r="I228" s="129"/>
    </row>
    <row r="229" spans="2:9" ht="15">
      <c r="B229" s="129">
        <v>3000</v>
      </c>
      <c r="C229" s="129"/>
      <c r="D229" s="129"/>
      <c r="E229" s="130"/>
      <c r="F229" s="130">
        <f t="shared" si="17"/>
        <v>0</v>
      </c>
      <c r="G229" s="129"/>
      <c r="H229" s="129"/>
      <c r="I229" s="129"/>
    </row>
    <row r="230" spans="2:9" ht="15">
      <c r="B230" s="129">
        <v>3500</v>
      </c>
      <c r="C230" s="129"/>
      <c r="D230" s="129"/>
      <c r="E230" s="130"/>
      <c r="F230" s="130">
        <f t="shared" si="17"/>
        <v>0</v>
      </c>
      <c r="G230" s="129"/>
      <c r="H230" s="129"/>
      <c r="I230" s="129"/>
    </row>
    <row r="231" spans="2:9" ht="15">
      <c r="B231" s="129">
        <v>4000</v>
      </c>
      <c r="C231" s="129"/>
      <c r="D231" s="129"/>
      <c r="E231" s="130"/>
      <c r="F231" s="130">
        <f t="shared" si="17"/>
        <v>0</v>
      </c>
      <c r="G231" s="129"/>
      <c r="H231" s="129"/>
      <c r="I231" s="129"/>
    </row>
    <row r="232" spans="2:9" ht="15">
      <c r="B232" s="129">
        <v>4500</v>
      </c>
      <c r="C232" s="129"/>
      <c r="D232" s="129"/>
      <c r="E232" s="130"/>
      <c r="F232" s="130">
        <f t="shared" si="17"/>
        <v>0</v>
      </c>
      <c r="G232" s="129"/>
      <c r="H232" s="129"/>
      <c r="I232" s="129"/>
    </row>
    <row r="233" spans="2:9" ht="15">
      <c r="B233" s="129">
        <v>5000</v>
      </c>
      <c r="C233" s="129"/>
      <c r="D233" s="129"/>
      <c r="E233" s="130"/>
      <c r="F233" s="130">
        <f t="shared" si="17"/>
        <v>0</v>
      </c>
      <c r="G233" s="129"/>
      <c r="H233" s="129"/>
      <c r="I233" s="129"/>
    </row>
    <row r="234" spans="2:9" ht="15">
      <c r="B234" s="129">
        <v>5500</v>
      </c>
      <c r="C234" s="129"/>
      <c r="D234" s="129"/>
      <c r="E234" s="130"/>
      <c r="F234" s="130">
        <f t="shared" si="17"/>
        <v>0</v>
      </c>
      <c r="G234" s="129"/>
      <c r="H234" s="129"/>
      <c r="I234" s="129"/>
    </row>
    <row r="235" spans="2:9" ht="15">
      <c r="B235" s="129">
        <v>6000</v>
      </c>
      <c r="C235" s="129"/>
      <c r="D235" s="129"/>
      <c r="E235" s="130"/>
      <c r="F235" s="130">
        <f t="shared" si="17"/>
        <v>0</v>
      </c>
      <c r="G235" s="129"/>
      <c r="H235" s="129"/>
      <c r="I235" s="129"/>
    </row>
    <row r="236" spans="2:9" ht="15">
      <c r="B236" s="129"/>
      <c r="C236" s="129"/>
      <c r="D236" s="129"/>
      <c r="E236" s="130"/>
      <c r="F236" s="130"/>
      <c r="G236" s="129"/>
      <c r="H236" s="129"/>
      <c r="I236" s="129"/>
    </row>
    <row r="237" spans="2:9" ht="15">
      <c r="B237" s="129"/>
      <c r="C237" s="129"/>
      <c r="D237" s="129"/>
      <c r="E237" s="130"/>
      <c r="F237" s="130"/>
      <c r="G237" s="129">
        <f>SUM(F222:H235)</f>
        <v>0</v>
      </c>
      <c r="H237" s="129"/>
      <c r="I237" s="129"/>
    </row>
    <row r="238" spans="2:9" ht="15">
      <c r="B238" s="129"/>
      <c r="C238" s="129"/>
      <c r="D238" s="129"/>
      <c r="E238" s="130"/>
      <c r="F238" s="130"/>
      <c r="G238" s="129"/>
      <c r="H238" s="129"/>
      <c r="I238" s="129"/>
    </row>
    <row r="239" spans="2:9" ht="15">
      <c r="B239" s="129">
        <v>2500</v>
      </c>
      <c r="C239" s="129">
        <v>0.4</v>
      </c>
      <c r="D239" s="129">
        <v>0.1</v>
      </c>
      <c r="E239" s="130"/>
      <c r="F239" s="130">
        <f>ABS(B239-B39)</f>
        <v>0</v>
      </c>
      <c r="G239" s="129">
        <f>ABS(C239-C6)</f>
        <v>0</v>
      </c>
      <c r="H239" s="129">
        <f>ABS(D239-C7)</f>
        <v>0</v>
      </c>
      <c r="I239" s="129"/>
    </row>
    <row r="240" spans="2:9" ht="15">
      <c r="B240" s="129"/>
      <c r="C240" s="129">
        <v>0.6</v>
      </c>
      <c r="D240" s="129">
        <v>0.1</v>
      </c>
      <c r="E240" s="130"/>
      <c r="F240" s="130"/>
      <c r="G240" s="129">
        <f>ABS(C240-C40)</f>
        <v>0</v>
      </c>
      <c r="H240" s="129">
        <f>ABS(D240-D40)</f>
        <v>0</v>
      </c>
      <c r="I240" s="129"/>
    </row>
    <row r="241" spans="2:9" ht="15">
      <c r="B241" s="129">
        <v>3</v>
      </c>
      <c r="C241" s="129"/>
      <c r="D241" s="129"/>
      <c r="E241" s="130"/>
      <c r="F241" s="130">
        <f>ABS(B241-B41)</f>
        <v>0</v>
      </c>
      <c r="G241" s="129"/>
      <c r="H241" s="129"/>
      <c r="I241" s="129"/>
    </row>
    <row r="242" spans="2:9" ht="15">
      <c r="B242" s="129">
        <v>10</v>
      </c>
      <c r="C242" s="129"/>
      <c r="D242" s="129"/>
      <c r="E242" s="130"/>
      <c r="F242" s="130">
        <f aca="true" t="shared" si="18" ref="F242:F252">ABS(B242-B42)</f>
        <v>0</v>
      </c>
      <c r="G242" s="129"/>
      <c r="H242" s="129"/>
      <c r="I242" s="129"/>
    </row>
    <row r="243" spans="2:9" ht="15">
      <c r="B243" s="129">
        <v>15</v>
      </c>
      <c r="C243" s="129"/>
      <c r="D243" s="129"/>
      <c r="E243" s="130"/>
      <c r="F243" s="130">
        <f t="shared" si="18"/>
        <v>0</v>
      </c>
      <c r="G243" s="129"/>
      <c r="H243" s="129"/>
      <c r="I243" s="129"/>
    </row>
    <row r="244" spans="2:9" ht="15">
      <c r="B244" s="129">
        <v>20</v>
      </c>
      <c r="C244" s="129"/>
      <c r="D244" s="129"/>
      <c r="E244" s="130"/>
      <c r="F244" s="130">
        <f t="shared" si="18"/>
        <v>0</v>
      </c>
      <c r="G244" s="129"/>
      <c r="H244" s="129"/>
      <c r="I244" s="129"/>
    </row>
    <row r="245" spans="2:9" ht="15">
      <c r="B245" s="129">
        <v>25</v>
      </c>
      <c r="C245" s="129"/>
      <c r="D245" s="129"/>
      <c r="E245" s="130"/>
      <c r="F245" s="130">
        <f t="shared" si="18"/>
        <v>0</v>
      </c>
      <c r="G245" s="129"/>
      <c r="H245" s="129"/>
      <c r="I245" s="129"/>
    </row>
    <row r="246" spans="2:9" ht="15">
      <c r="B246" s="129">
        <v>30</v>
      </c>
      <c r="C246" s="129"/>
      <c r="D246" s="129"/>
      <c r="E246" s="130"/>
      <c r="F246" s="130">
        <f t="shared" si="18"/>
        <v>0</v>
      </c>
      <c r="G246" s="129"/>
      <c r="H246" s="129"/>
      <c r="I246" s="129"/>
    </row>
    <row r="247" spans="2:9" ht="15">
      <c r="B247" s="129">
        <v>35</v>
      </c>
      <c r="C247" s="129"/>
      <c r="D247" s="129"/>
      <c r="E247" s="130"/>
      <c r="F247" s="130">
        <f t="shared" si="18"/>
        <v>0</v>
      </c>
      <c r="G247" s="129"/>
      <c r="H247" s="129"/>
      <c r="I247" s="129"/>
    </row>
    <row r="248" spans="2:9" ht="15">
      <c r="B248" s="129">
        <v>40</v>
      </c>
      <c r="C248" s="129"/>
      <c r="D248" s="129"/>
      <c r="E248" s="130"/>
      <c r="F248" s="130">
        <f t="shared" si="18"/>
        <v>0</v>
      </c>
      <c r="G248" s="129"/>
      <c r="H248" s="129"/>
      <c r="I248" s="129"/>
    </row>
    <row r="249" spans="2:9" ht="15">
      <c r="B249" s="129">
        <v>45</v>
      </c>
      <c r="C249" s="129"/>
      <c r="D249" s="129"/>
      <c r="E249" s="130"/>
      <c r="F249" s="130">
        <f t="shared" si="18"/>
        <v>0</v>
      </c>
      <c r="G249" s="129"/>
      <c r="H249" s="129"/>
      <c r="I249" s="129"/>
    </row>
    <row r="250" spans="2:9" ht="15">
      <c r="B250" s="129">
        <v>50</v>
      </c>
      <c r="C250" s="129"/>
      <c r="D250" s="129"/>
      <c r="E250" s="130"/>
      <c r="F250" s="130">
        <f t="shared" si="18"/>
        <v>0</v>
      </c>
      <c r="G250" s="129"/>
      <c r="H250" s="129"/>
      <c r="I250" s="129"/>
    </row>
    <row r="251" spans="2:9" ht="15">
      <c r="B251" s="129">
        <v>55</v>
      </c>
      <c r="C251" s="129"/>
      <c r="D251" s="129"/>
      <c r="E251" s="130"/>
      <c r="F251" s="130">
        <f t="shared" si="18"/>
        <v>0</v>
      </c>
      <c r="G251" s="129"/>
      <c r="H251" s="129"/>
      <c r="I251" s="129"/>
    </row>
    <row r="252" spans="2:9" ht="15">
      <c r="B252" s="129">
        <v>60</v>
      </c>
      <c r="C252" s="129"/>
      <c r="D252" s="129"/>
      <c r="E252" s="130"/>
      <c r="F252" s="130">
        <f t="shared" si="18"/>
        <v>0</v>
      </c>
      <c r="G252" s="129"/>
      <c r="H252" s="129"/>
      <c r="I252" s="129"/>
    </row>
    <row r="253" spans="2:9" ht="15">
      <c r="B253" s="129"/>
      <c r="C253" s="129"/>
      <c r="D253" s="129"/>
      <c r="E253" s="130"/>
      <c r="F253" s="130"/>
      <c r="G253" s="129"/>
      <c r="H253" s="129"/>
      <c r="I253" s="129"/>
    </row>
    <row r="254" spans="2:9" ht="15">
      <c r="B254" s="129"/>
      <c r="C254" s="129"/>
      <c r="D254" s="129"/>
      <c r="E254" s="130"/>
      <c r="F254" s="130"/>
      <c r="G254" s="129">
        <f>SUM(F239:H252)</f>
        <v>0</v>
      </c>
      <c r="H254" s="129"/>
      <c r="I254" s="129"/>
    </row>
    <row r="255" spans="2:9" ht="15">
      <c r="B255" s="129"/>
      <c r="C255" s="129"/>
      <c r="D255" s="129"/>
      <c r="E255" s="130"/>
      <c r="F255" s="130"/>
      <c r="G255" s="129"/>
      <c r="H255" s="129"/>
      <c r="I255" s="129"/>
    </row>
    <row r="256" spans="2:9" ht="15">
      <c r="B256" s="129"/>
      <c r="C256" s="129"/>
      <c r="D256" s="129"/>
      <c r="E256" s="130"/>
      <c r="F256" s="130"/>
      <c r="G256" s="129"/>
      <c r="H256" s="129"/>
      <c r="I256" s="129"/>
    </row>
  </sheetData>
  <sheetProtection sheet="1" selectLockedCells="1"/>
  <conditionalFormatting sqref="H20">
    <cfRule type="cellIs" priority="13" dxfId="20" operator="greaterThan" stopIfTrue="1">
      <formula>100</formula>
    </cfRule>
    <cfRule type="cellIs" priority="14" dxfId="1" operator="greaterThan" stopIfTrue="1">
      <formula>100</formula>
    </cfRule>
    <cfRule type="cellIs" priority="15" dxfId="1" operator="greaterThan" stopIfTrue="1">
      <formula>100</formula>
    </cfRule>
    <cfRule type="cellIs" priority="16" dxfId="21" operator="greaterThan" stopIfTrue="1">
      <formula>0</formula>
    </cfRule>
    <cfRule type="cellIs" priority="17" dxfId="21" operator="greaterThan" stopIfTrue="1">
      <formula>10</formula>
    </cfRule>
    <cfRule type="cellIs" priority="18" dxfId="21" operator="greaterThan" stopIfTrue="1">
      <formula>0.0000001</formula>
    </cfRule>
    <cfRule type="cellIs" priority="19" dxfId="21" operator="greaterThan" stopIfTrue="1">
      <formula>0</formula>
    </cfRule>
    <cfRule type="cellIs" priority="20" dxfId="1" operator="greaterThan" stopIfTrue="1">
      <formula>0</formula>
    </cfRule>
  </conditionalFormatting>
  <conditionalFormatting sqref="H20:I20">
    <cfRule type="cellIs" priority="11" dxfId="22" operator="greaterThan" stopIfTrue="1">
      <formula>0</formula>
    </cfRule>
    <cfRule type="cellIs" priority="12" dxfId="0" operator="greaterThan" stopIfTrue="1">
      <formula>0</formula>
    </cfRule>
  </conditionalFormatting>
  <conditionalFormatting sqref="H37">
    <cfRule type="cellIs" priority="3" dxfId="20" operator="greaterThan" stopIfTrue="1">
      <formula>100</formula>
    </cfRule>
    <cfRule type="cellIs" priority="4" dxfId="1" operator="greaterThan" stopIfTrue="1">
      <formula>100</formula>
    </cfRule>
    <cfRule type="cellIs" priority="5" dxfId="1" operator="greaterThan" stopIfTrue="1">
      <formula>100</formula>
    </cfRule>
    <cfRule type="cellIs" priority="6" dxfId="21" operator="greaterThan" stopIfTrue="1">
      <formula>0</formula>
    </cfRule>
    <cfRule type="cellIs" priority="7" dxfId="21" operator="greaterThan" stopIfTrue="1">
      <formula>10</formula>
    </cfRule>
    <cfRule type="cellIs" priority="8" dxfId="21" operator="greaterThan" stopIfTrue="1">
      <formula>0.0000001</formula>
    </cfRule>
    <cfRule type="cellIs" priority="9" dxfId="21" operator="greaterThan" stopIfTrue="1">
      <formula>0</formula>
    </cfRule>
    <cfRule type="cellIs" priority="10" dxfId="1" operator="greaterThan" stopIfTrue="1">
      <formula>0</formula>
    </cfRule>
  </conditionalFormatting>
  <conditionalFormatting sqref="H37">
    <cfRule type="cellIs" priority="1" dxfId="22" operator="greater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.140625" style="0" customWidth="1"/>
    <col min="2" max="2" width="10.57421875" style="0" bestFit="1" customWidth="1"/>
    <col min="3" max="3" width="12.7109375" style="0" customWidth="1"/>
    <col min="4" max="4" width="11.28125" style="0" customWidth="1"/>
    <col min="5" max="5" width="12.140625" style="2" customWidth="1"/>
    <col min="6" max="6" width="15.57421875" style="2" customWidth="1"/>
    <col min="7" max="7" width="12.00390625" style="0" bestFit="1" customWidth="1"/>
    <col min="8" max="8" width="11.28125" style="0" customWidth="1"/>
    <col min="13" max="13" width="19.2812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3" ht="18.75">
      <c r="A1" s="54" t="s">
        <v>62</v>
      </c>
      <c r="B1" s="35"/>
      <c r="C1" s="35"/>
      <c r="D1" s="35"/>
      <c r="E1" s="36"/>
      <c r="F1" s="36"/>
      <c r="G1" s="55" t="s">
        <v>38</v>
      </c>
      <c r="H1" s="55"/>
      <c r="I1" s="55"/>
      <c r="J1" s="56"/>
      <c r="K1" s="36"/>
      <c r="L1" s="36"/>
      <c r="M1" s="36"/>
      <c r="N1" s="36"/>
      <c r="O1" s="36"/>
      <c r="P1" s="35"/>
      <c r="Q1" s="35"/>
      <c r="R1" s="35"/>
      <c r="S1" s="35"/>
      <c r="T1" s="35"/>
      <c r="U1" s="35"/>
      <c r="V1" s="35"/>
      <c r="W1" s="37"/>
    </row>
    <row r="2" spans="1:23" ht="15">
      <c r="A2" s="40" t="s">
        <v>42</v>
      </c>
      <c r="B2" s="24"/>
      <c r="C2" s="24"/>
      <c r="D2" s="24"/>
      <c r="E2" s="41"/>
      <c r="F2" s="41"/>
      <c r="G2" s="139" t="s">
        <v>72</v>
      </c>
      <c r="H2" s="137"/>
      <c r="I2" s="137"/>
      <c r="J2" s="138"/>
      <c r="K2" s="137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42"/>
    </row>
    <row r="3" spans="1:23" ht="15">
      <c r="A3" s="12"/>
      <c r="B3" s="12"/>
      <c r="C3" s="12"/>
      <c r="D3" s="12"/>
      <c r="E3" s="11"/>
      <c r="F3" s="11"/>
      <c r="G3" s="11"/>
      <c r="H3" s="11"/>
      <c r="I3" s="11"/>
      <c r="J3" s="58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</row>
    <row r="4" spans="3:18" ht="18.75">
      <c r="C4" s="19" t="s">
        <v>2</v>
      </c>
      <c r="D4" s="88">
        <v>750</v>
      </c>
      <c r="E4" t="s">
        <v>13</v>
      </c>
      <c r="G4" s="2"/>
      <c r="I4" s="27" t="s">
        <v>25</v>
      </c>
      <c r="J4" s="27"/>
      <c r="K4" s="26"/>
      <c r="L4" s="26"/>
      <c r="M4" s="26"/>
      <c r="P4" s="26"/>
      <c r="Q4" s="26"/>
      <c r="R4" s="26"/>
    </row>
    <row r="5" spans="2:18" ht="18.75">
      <c r="B5" s="1" t="s">
        <v>59</v>
      </c>
      <c r="C5" s="88">
        <v>0.2</v>
      </c>
      <c r="E5" s="88">
        <v>0.2</v>
      </c>
      <c r="F5" t="s">
        <v>60</v>
      </c>
      <c r="I5" s="28" t="s">
        <v>26</v>
      </c>
      <c r="J5" s="27"/>
      <c r="K5" s="26"/>
      <c r="L5" s="26"/>
      <c r="M5" s="26"/>
      <c r="P5" s="26"/>
      <c r="Q5" s="26"/>
      <c r="R5" s="26"/>
    </row>
    <row r="6" spans="3:16" ht="18.75">
      <c r="C6" s="1" t="s">
        <v>30</v>
      </c>
      <c r="D6" s="88">
        <v>0.8</v>
      </c>
      <c r="L6" s="14"/>
      <c r="M6"/>
      <c r="P6" s="5"/>
    </row>
    <row r="7" spans="12:13" ht="15.75">
      <c r="L7" s="15"/>
      <c r="M7"/>
    </row>
    <row r="8" spans="2:13" ht="15.75">
      <c r="B8" s="1" t="s">
        <v>61</v>
      </c>
      <c r="C8" s="19">
        <f>C5/4</f>
        <v>0.05</v>
      </c>
      <c r="E8" s="91">
        <f>E5/4</f>
        <v>0.05</v>
      </c>
      <c r="G8" s="19"/>
      <c r="L8" s="15"/>
      <c r="M8"/>
    </row>
    <row r="9" spans="2:13" ht="15.75">
      <c r="B9" s="60" t="s">
        <v>7</v>
      </c>
      <c r="C9" s="89">
        <f>4/C5</f>
        <v>20</v>
      </c>
      <c r="E9" s="89">
        <f>4/E5</f>
        <v>20</v>
      </c>
      <c r="G9" s="19"/>
      <c r="L9" s="15"/>
      <c r="M9"/>
    </row>
    <row r="10" spans="2:13" ht="15.75">
      <c r="B10" s="60" t="s">
        <v>17</v>
      </c>
      <c r="C10" s="90">
        <f>D4/C9</f>
        <v>37.5</v>
      </c>
      <c r="E10" s="90">
        <f>D4/E9</f>
        <v>37.5</v>
      </c>
      <c r="L10" s="15"/>
      <c r="M10"/>
    </row>
    <row r="11" spans="3:13" ht="15.75">
      <c r="C11" s="60" t="s">
        <v>7</v>
      </c>
      <c r="D11" s="93">
        <f>(C9+E9)/2</f>
        <v>20</v>
      </c>
      <c r="E11" s="91"/>
      <c r="F11" t="s">
        <v>16</v>
      </c>
      <c r="G11" s="64">
        <f>D4/G12</f>
        <v>7.5</v>
      </c>
      <c r="L11" s="15"/>
      <c r="M11"/>
    </row>
    <row r="12" spans="3:13" ht="15.75">
      <c r="C12" s="60" t="s">
        <v>17</v>
      </c>
      <c r="D12" s="94">
        <f>D4/D11</f>
        <v>37.5</v>
      </c>
      <c r="F12" t="s">
        <v>8</v>
      </c>
      <c r="G12" s="63">
        <v>100</v>
      </c>
      <c r="L12" s="15"/>
      <c r="M12"/>
    </row>
    <row r="13" spans="2:13" ht="15.75">
      <c r="B13" s="35"/>
      <c r="C13" s="101"/>
      <c r="D13" s="95" t="s">
        <v>23</v>
      </c>
      <c r="E13" s="43"/>
      <c r="F13" s="97"/>
      <c r="G13" s="96" t="s">
        <v>44</v>
      </c>
      <c r="H13" s="37"/>
      <c r="I13" s="35"/>
      <c r="L13" s="15"/>
      <c r="M13"/>
    </row>
    <row r="14" spans="1:13" ht="15.75">
      <c r="A14" s="59" t="s">
        <v>21</v>
      </c>
      <c r="B14" s="2"/>
      <c r="C14" s="38" t="s">
        <v>22</v>
      </c>
      <c r="D14" s="12"/>
      <c r="E14" s="45"/>
      <c r="F14" s="44"/>
      <c r="G14" s="13" t="s">
        <v>22</v>
      </c>
      <c r="H14" s="39"/>
      <c r="L14" s="8"/>
      <c r="M14"/>
    </row>
    <row r="15" spans="1:13" ht="15.75">
      <c r="A15" s="59" t="s">
        <v>11</v>
      </c>
      <c r="B15" s="2"/>
      <c r="C15" s="38" t="s">
        <v>64</v>
      </c>
      <c r="D15" s="12"/>
      <c r="E15" s="45" t="s">
        <v>65</v>
      </c>
      <c r="F15" s="44"/>
      <c r="G15" s="13"/>
      <c r="H15" s="39"/>
      <c r="L15" s="8"/>
      <c r="M15"/>
    </row>
    <row r="16" spans="1:15" ht="15.75">
      <c r="A16" s="20" t="s">
        <v>69</v>
      </c>
      <c r="B16" t="s">
        <v>6</v>
      </c>
      <c r="C16" s="98">
        <f>2*((1+(D11-1)*C8)^2)*((1-C8)^2)/(D11*(D11-1)*(D12-1))</f>
        <v>0.000494845890410959</v>
      </c>
      <c r="D16" s="13"/>
      <c r="E16" s="99">
        <f>2*((1+(D11-1)*E8)^2)*((1-E8)^2)/(D11*(D11-1)*(D12-1))</f>
        <v>0.000494845890410959</v>
      </c>
      <c r="F16" s="98">
        <f>2*((1+(G11-1)*C8)^2)*((1-C8)^2)/(G11*(G11-1)*(G12-1))</f>
        <v>0.0006565973840973841</v>
      </c>
      <c r="G16" s="13"/>
      <c r="H16" s="99">
        <f>2*((1+(G11-1)*E8)^2)*((1-E8)^2)/(G11*(G11-1)*(G12-1))</f>
        <v>0.0006565973840973841</v>
      </c>
      <c r="L16" s="8"/>
      <c r="M16" s="4"/>
      <c r="N16" s="5"/>
      <c r="O16" s="5"/>
    </row>
    <row r="17" spans="1:15" ht="15.75">
      <c r="A17" s="20" t="s">
        <v>69</v>
      </c>
      <c r="B17" t="s">
        <v>9</v>
      </c>
      <c r="C17" s="98">
        <f>16*C16</f>
        <v>0.007917534246575344</v>
      </c>
      <c r="D17" s="13"/>
      <c r="E17" s="99">
        <f>16*E16</f>
        <v>0.007917534246575344</v>
      </c>
      <c r="F17" s="98">
        <f>16*F16</f>
        <v>0.010505558145558145</v>
      </c>
      <c r="G17" s="13"/>
      <c r="H17" s="99">
        <f>16*H16</f>
        <v>0.010505558145558145</v>
      </c>
      <c r="L17" s="4"/>
      <c r="M17" s="5"/>
      <c r="N17" s="4"/>
      <c r="O17" s="5"/>
    </row>
    <row r="18" spans="2:15" ht="15.75">
      <c r="B18" t="s">
        <v>1</v>
      </c>
      <c r="C18" s="131">
        <f>SQRT(C17)</f>
        <v>0.08898052734489352</v>
      </c>
      <c r="D18" s="47"/>
      <c r="E18" s="132">
        <f>SQRT(E17)</f>
        <v>0.08898052734489352</v>
      </c>
      <c r="F18" s="131">
        <f>SQRT(F17)</f>
        <v>0.10249662504472108</v>
      </c>
      <c r="G18" s="47"/>
      <c r="H18" s="132">
        <f>SQRT(H17)</f>
        <v>0.10249662504472108</v>
      </c>
      <c r="L18" s="4"/>
      <c r="M18" s="5"/>
      <c r="N18" s="4"/>
      <c r="O18" s="5"/>
    </row>
    <row r="19" spans="3:15" ht="15.75">
      <c r="C19" s="38"/>
      <c r="D19" s="12"/>
      <c r="E19" s="39"/>
      <c r="F19" s="38"/>
      <c r="G19" s="12"/>
      <c r="H19" s="39"/>
      <c r="J19" s="5"/>
      <c r="K19" s="5"/>
      <c r="L19" s="4"/>
      <c r="M19" s="5"/>
      <c r="N19" s="4"/>
      <c r="O19" s="5"/>
    </row>
    <row r="20" spans="2:16" ht="15.75">
      <c r="B20" t="s">
        <v>63</v>
      </c>
      <c r="C20" s="40"/>
      <c r="D20" s="133">
        <f>((1-D6^2)/(SQRT(2)))*SQRT((C18*E18)/(C5*E5))</f>
        <v>0.11325372170243254</v>
      </c>
      <c r="E20" s="42"/>
      <c r="F20" s="40"/>
      <c r="G20" s="133">
        <f>((1-D6^2)/(SQRT(2)))*SQRT((F18*H18)/(C5*E5))</f>
        <v>0.1304569055121429</v>
      </c>
      <c r="H20" s="42"/>
      <c r="J20" s="4"/>
      <c r="K20" s="5"/>
      <c r="L20" s="5"/>
      <c r="M20" s="5"/>
      <c r="N20" s="4"/>
      <c r="O20" s="5"/>
      <c r="P20" s="5"/>
    </row>
    <row r="21" spans="5:16" ht="15.75">
      <c r="E21"/>
      <c r="F21"/>
      <c r="K21" s="4"/>
      <c r="L21" s="5"/>
      <c r="M21" s="50"/>
      <c r="N21" s="49"/>
      <c r="O21" s="50"/>
      <c r="P21" s="4"/>
    </row>
    <row r="22" spans="6:22" ht="15.75">
      <c r="F22"/>
      <c r="G22" s="19"/>
      <c r="K22" s="50"/>
      <c r="L22" s="49"/>
      <c r="M22" s="50"/>
      <c r="N22" s="51"/>
      <c r="O22" s="50"/>
      <c r="P22" s="50"/>
      <c r="Q22" s="11"/>
      <c r="R22" s="11"/>
      <c r="S22" s="11"/>
      <c r="T22" s="11"/>
      <c r="U22" s="11"/>
      <c r="V22" s="11"/>
    </row>
    <row r="23" spans="6:22" ht="15.75">
      <c r="F23"/>
      <c r="G23" s="19"/>
      <c r="K23" s="49"/>
      <c r="L23" s="49"/>
      <c r="M23" s="11"/>
      <c r="N23" s="51"/>
      <c r="O23" s="51"/>
      <c r="P23" s="49"/>
      <c r="Q23" s="11"/>
      <c r="R23" s="11"/>
      <c r="S23" s="11"/>
      <c r="T23" s="11"/>
      <c r="U23" s="11"/>
      <c r="V23" s="11"/>
    </row>
    <row r="24" spans="6:22" ht="15.75">
      <c r="F24"/>
      <c r="G24" s="19"/>
      <c r="I24" s="1"/>
      <c r="J24" s="50"/>
      <c r="K24" s="49"/>
      <c r="L24" s="11"/>
      <c r="M24" s="11"/>
      <c r="N24" s="11"/>
      <c r="O24" s="11"/>
      <c r="P24" s="52"/>
      <c r="Q24" s="51"/>
      <c r="R24" s="51"/>
      <c r="S24" s="51"/>
      <c r="T24" s="11"/>
      <c r="U24" s="11"/>
      <c r="V24" s="11"/>
    </row>
    <row r="25" spans="6:22" ht="15">
      <c r="F25"/>
      <c r="I25" s="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9:22" ht="18.75">
      <c r="I26" s="1"/>
      <c r="J26" s="11"/>
      <c r="K26" s="11"/>
      <c r="L26" s="11"/>
      <c r="M26" s="46"/>
      <c r="N26" s="11"/>
      <c r="O26" s="11"/>
      <c r="P26" s="11"/>
      <c r="Q26" s="11"/>
      <c r="R26" s="11"/>
      <c r="S26" s="11"/>
      <c r="T26" s="11"/>
      <c r="U26" s="11"/>
      <c r="V26" s="11"/>
    </row>
    <row r="27" spans="10:23" ht="15"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9:20" ht="15">
      <c r="I28" s="11"/>
      <c r="J28" s="11"/>
      <c r="K28" s="11"/>
      <c r="L28" s="11"/>
      <c r="M28" s="11"/>
      <c r="N28" s="11"/>
      <c r="O28" s="47"/>
      <c r="P28" s="47"/>
      <c r="Q28" s="11"/>
      <c r="R28" s="11"/>
      <c r="S28" s="11"/>
      <c r="T28" s="11"/>
    </row>
    <row r="29" spans="7:20" ht="15">
      <c r="G29" s="2"/>
      <c r="I29" s="11"/>
      <c r="J29" s="11"/>
      <c r="K29" s="11"/>
      <c r="L29" s="11"/>
      <c r="M29" s="11"/>
      <c r="N29" s="11"/>
      <c r="O29" s="47"/>
      <c r="P29" s="47"/>
      <c r="Q29" s="11"/>
      <c r="R29" s="11"/>
      <c r="S29" s="11"/>
      <c r="T29" s="11"/>
    </row>
    <row r="30" spans="6:20" ht="15">
      <c r="F30"/>
      <c r="I30" s="11"/>
      <c r="J30" s="11"/>
      <c r="K30" s="11"/>
      <c r="L30" s="11"/>
      <c r="M30" s="11"/>
      <c r="N30" s="11"/>
      <c r="O30" s="47"/>
      <c r="P30" s="47"/>
      <c r="Q30" s="11"/>
      <c r="R30" s="11"/>
      <c r="S30" s="11"/>
      <c r="T30" s="11"/>
    </row>
    <row r="31" spans="5:20" ht="15">
      <c r="E31"/>
      <c r="F31"/>
      <c r="I31" s="11"/>
      <c r="J31" s="11"/>
      <c r="K31" s="11"/>
      <c r="L31" s="11"/>
      <c r="M31" s="11"/>
      <c r="N31" s="11"/>
      <c r="O31" s="47"/>
      <c r="P31" s="47"/>
      <c r="Q31" s="11"/>
      <c r="R31" s="11"/>
      <c r="S31" s="11"/>
      <c r="T31" s="11"/>
    </row>
    <row r="32" spans="5:20" ht="15">
      <c r="E32"/>
      <c r="F32"/>
      <c r="I32" s="11"/>
      <c r="J32" s="11"/>
      <c r="K32" s="11"/>
      <c r="L32" s="11"/>
      <c r="M32" s="11"/>
      <c r="N32" s="11"/>
      <c r="O32" s="47"/>
      <c r="P32" s="48"/>
      <c r="Q32" s="11"/>
      <c r="R32" s="11"/>
      <c r="S32" s="11"/>
      <c r="T32" s="11"/>
    </row>
    <row r="33" spans="5:20" ht="15">
      <c r="E33"/>
      <c r="F33"/>
      <c r="I33" s="11"/>
      <c r="J33" s="11"/>
      <c r="K33" s="11"/>
      <c r="L33" s="11"/>
      <c r="M33" s="11"/>
      <c r="N33" s="11"/>
      <c r="O33" s="47"/>
      <c r="P33" s="48"/>
      <c r="Q33" s="11"/>
      <c r="R33" s="11"/>
      <c r="S33" s="11"/>
      <c r="T33" s="11"/>
    </row>
    <row r="34" spans="5:20" ht="15">
      <c r="E34"/>
      <c r="F3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5:20" ht="15">
      <c r="E35"/>
      <c r="F3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5:20" ht="15">
      <c r="E36"/>
      <c r="F3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5:20" ht="15">
      <c r="E37"/>
      <c r="F3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">
      <c r="B38" s="29" t="s">
        <v>33</v>
      </c>
      <c r="C38" s="29"/>
      <c r="D38" s="30">
        <f>D20</f>
        <v>0.11325372170243254</v>
      </c>
      <c r="E38" s="30"/>
      <c r="F38" s="29"/>
      <c r="G38" s="30">
        <f>G20</f>
        <v>0.1304569055121429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">
      <c r="B39" s="32" t="s">
        <v>24</v>
      </c>
      <c r="C39" s="32"/>
      <c r="D39" s="33">
        <f>D6</f>
        <v>0.8</v>
      </c>
      <c r="E39" s="33"/>
      <c r="F39" s="32"/>
      <c r="G39" s="33">
        <f>D6</f>
        <v>0.8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>
      <c r="B40">
        <v>-3.5</v>
      </c>
      <c r="C40">
        <f aca="true" t="shared" si="0" ref="C40:C71">$B40*D$38+D$39</f>
        <v>0.40361197404148613</v>
      </c>
      <c r="D40">
        <f aca="true" t="shared" si="1" ref="D40:D71">(1/(D$38*SQRT(2*PI())))*EXP(-1*($C40-D$39)^2/(D$38*D$38*2))</f>
        <v>0.007705554236342728</v>
      </c>
      <c r="E40"/>
      <c r="F40">
        <f>$B40*G$38+G$39</f>
        <v>0.34340083070749994</v>
      </c>
      <c r="G40">
        <f>(1/(G$38*SQRT(2*PI())))*EXP(-1*($C40-G$39)^2/(G$38*G$38*2))</f>
        <v>0.030247422185544708</v>
      </c>
      <c r="H40" s="11"/>
      <c r="I40" s="50"/>
      <c r="J40" s="49"/>
      <c r="K40" s="11"/>
      <c r="L40" s="51"/>
      <c r="M40" s="11"/>
      <c r="N40" s="11"/>
      <c r="O40" s="11"/>
      <c r="P40" s="11"/>
      <c r="Q40" s="11"/>
      <c r="R40" s="11"/>
      <c r="S40" s="11"/>
      <c r="T40" s="11"/>
    </row>
    <row r="41" spans="2:20" ht="15.75">
      <c r="B41">
        <v>-3.4</v>
      </c>
      <c r="C41">
        <f t="shared" si="0"/>
        <v>0.4149373462117294</v>
      </c>
      <c r="D41">
        <f t="shared" si="1"/>
        <v>0.010880164907168364</v>
      </c>
      <c r="E41"/>
      <c r="F41">
        <f aca="true" t="shared" si="2" ref="F41:F104">$B41*G$38+G$39</f>
        <v>0.35644652125871423</v>
      </c>
      <c r="G41">
        <f>(1/(G$38*SQRT(2*PI())))*EXP(-1*($C41-G$39)^2/(G$38*G$38*2))</f>
        <v>0.03922918096116915</v>
      </c>
      <c r="H41" s="11"/>
      <c r="I41" s="49"/>
      <c r="J41" s="49"/>
      <c r="K41" s="11"/>
      <c r="L41" s="51"/>
      <c r="M41" s="51"/>
      <c r="N41" s="11"/>
      <c r="O41" s="11"/>
      <c r="P41" s="11"/>
      <c r="Q41" s="11"/>
      <c r="R41" s="11"/>
      <c r="S41" s="11"/>
      <c r="T41" s="11"/>
    </row>
    <row r="42" spans="2:20" ht="15.75">
      <c r="B42">
        <v>-3.3</v>
      </c>
      <c r="C42">
        <f t="shared" si="0"/>
        <v>0.42626271838197266</v>
      </c>
      <c r="D42">
        <f t="shared" si="1"/>
        <v>0.015209821921610911</v>
      </c>
      <c r="E42"/>
      <c r="F42">
        <f t="shared" si="2"/>
        <v>0.36949221180992853</v>
      </c>
      <c r="G42">
        <f>(1/(G$38*SQRT(2*PI())))*EXP(-1*($C42-G$39)^2/(G$38*G$38*2))</f>
        <v>0.050496007869011365</v>
      </c>
      <c r="H42" s="11"/>
      <c r="I42" s="49"/>
      <c r="J42" s="11"/>
      <c r="K42" s="11"/>
      <c r="L42" s="11"/>
      <c r="M42" s="11"/>
      <c r="N42" s="51"/>
      <c r="O42" s="51"/>
      <c r="P42" s="51"/>
      <c r="Q42" s="51"/>
      <c r="R42" s="11"/>
      <c r="S42" s="11"/>
      <c r="T42" s="11"/>
    </row>
    <row r="43" spans="2:20" ht="15">
      <c r="B43">
        <v>-3.2</v>
      </c>
      <c r="C43">
        <f t="shared" si="0"/>
        <v>0.43758809055221587</v>
      </c>
      <c r="D43">
        <f t="shared" si="1"/>
        <v>0.02105085965941931</v>
      </c>
      <c r="E43"/>
      <c r="F43">
        <f t="shared" si="2"/>
        <v>0.38253790236114277</v>
      </c>
      <c r="G43">
        <f aca="true" t="shared" si="3" ref="G43:G53">(1/(G$38*SQRT(2*PI())))*EXP(-1*($C43-G$39)^2/(G$38*G$38*2))</f>
        <v>0.06451070381224384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8.75">
      <c r="B44">
        <v>-3.1</v>
      </c>
      <c r="C44">
        <f t="shared" si="0"/>
        <v>0.44891346272245913</v>
      </c>
      <c r="D44">
        <f t="shared" si="1"/>
        <v>0.028845136451968373</v>
      </c>
      <c r="E44"/>
      <c r="F44">
        <f t="shared" si="2"/>
        <v>0.39558359291235706</v>
      </c>
      <c r="G44">
        <f t="shared" si="3"/>
        <v>0.08179625995919051</v>
      </c>
      <c r="H44" s="11"/>
      <c r="I44" s="11"/>
      <c r="J44" s="11"/>
      <c r="K44" s="46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">
      <c r="B45">
        <v>-3</v>
      </c>
      <c r="C45">
        <f t="shared" si="0"/>
        <v>0.4602388348927024</v>
      </c>
      <c r="D45">
        <f t="shared" si="1"/>
        <v>0.03913203332586653</v>
      </c>
      <c r="E45"/>
      <c r="F45">
        <f t="shared" si="2"/>
        <v>0.40862928346357136</v>
      </c>
      <c r="G45">
        <f t="shared" si="3"/>
        <v>0.10293475712960803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ht="15">
      <c r="B46">
        <v>-2.9</v>
      </c>
      <c r="C46">
        <f t="shared" si="0"/>
        <v>0.47156420706294566</v>
      </c>
      <c r="D46">
        <f t="shared" si="1"/>
        <v>0.05255926542896119</v>
      </c>
      <c r="E46"/>
      <c r="F46">
        <f t="shared" si="2"/>
        <v>0.42167497401478565</v>
      </c>
      <c r="G46">
        <f t="shared" si="3"/>
        <v>0.1285634662320571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ht="15">
      <c r="B47">
        <v>-2.8</v>
      </c>
      <c r="C47">
        <f t="shared" si="0"/>
        <v>0.4828895792331889</v>
      </c>
      <c r="D47">
        <f t="shared" si="1"/>
        <v>0.06989131539339027</v>
      </c>
      <c r="E47"/>
      <c r="F47">
        <f t="shared" si="2"/>
        <v>0.43472066456599995</v>
      </c>
      <c r="G47">
        <f t="shared" si="3"/>
        <v>0.15936760026336652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15">
      <c r="B48">
        <v>-2.7</v>
      </c>
      <c r="C48">
        <f t="shared" si="0"/>
        <v>0.49421495140343213</v>
      </c>
      <c r="D48">
        <f t="shared" si="1"/>
        <v>0.09201406062224582</v>
      </c>
      <c r="E48"/>
      <c r="F48">
        <f t="shared" si="2"/>
        <v>0.4477663551172142</v>
      </c>
      <c r="G48">
        <f t="shared" si="3"/>
        <v>0.19606922150290798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ht="15">
      <c r="B49">
        <v>-2.6</v>
      </c>
      <c r="C49">
        <f t="shared" si="0"/>
        <v>0.5055403235736754</v>
      </c>
      <c r="D49">
        <f t="shared" si="1"/>
        <v>0.11993397682218389</v>
      </c>
      <c r="E49"/>
      <c r="F49">
        <f t="shared" si="2"/>
        <v>0.4608120456684285</v>
      </c>
      <c r="G49">
        <f t="shared" si="3"/>
        <v>0.23941190757754346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ht="15">
      <c r="B50">
        <v>-2.5</v>
      </c>
      <c r="C50">
        <f t="shared" si="0"/>
        <v>0.5168656957439186</v>
      </c>
      <c r="D50">
        <f t="shared" si="1"/>
        <v>0.15477019412768686</v>
      </c>
      <c r="E50"/>
      <c r="F50">
        <f t="shared" si="2"/>
        <v>0.4738577362196428</v>
      </c>
      <c r="G50">
        <f t="shared" si="3"/>
        <v>0.29014093134735486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15">
      <c r="B51">
        <v>-2.4</v>
      </c>
      <c r="C51">
        <f t="shared" si="0"/>
        <v>0.5281910679141619</v>
      </c>
      <c r="D51">
        <f t="shared" si="1"/>
        <v>0.19773769866639082</v>
      </c>
      <c r="E51"/>
      <c r="F51">
        <f t="shared" si="2"/>
        <v>0.48690342677085713</v>
      </c>
      <c r="G51">
        <f t="shared" si="3"/>
        <v>0.3489789131784009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15">
      <c r="B52">
        <v>-2.3</v>
      </c>
      <c r="C52">
        <f t="shared" si="0"/>
        <v>0.5395164400844052</v>
      </c>
      <c r="D52">
        <f t="shared" si="1"/>
        <v>0.2501201489521804</v>
      </c>
      <c r="E52"/>
      <c r="F52">
        <f t="shared" si="2"/>
        <v>0.4999491173220714</v>
      </c>
      <c r="G52">
        <f t="shared" si="3"/>
        <v>0.41659715716180845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15">
      <c r="B53">
        <v>-2.2</v>
      </c>
      <c r="C53">
        <f t="shared" si="0"/>
        <v>0.5508418122546485</v>
      </c>
      <c r="D53">
        <f t="shared" si="1"/>
        <v>0.31323114431010785</v>
      </c>
      <c r="E53"/>
      <c r="F53">
        <f t="shared" si="2"/>
        <v>0.5129948078732857</v>
      </c>
      <c r="G53">
        <f t="shared" si="3"/>
        <v>0.4935831774871913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t="15">
      <c r="B54">
        <v>-2.1</v>
      </c>
      <c r="C54">
        <f t="shared" si="0"/>
        <v>0.5621671844248917</v>
      </c>
      <c r="D54">
        <f t="shared" si="1"/>
        <v>0.3883633607731802</v>
      </c>
      <c r="E54"/>
      <c r="F54">
        <f t="shared" si="2"/>
        <v>0.5260404984245</v>
      </c>
      <c r="G54">
        <f aca="true" t="shared" si="4" ref="G54:G85">(1/(G$38*SQRT(2*PI())))*EXP(-1*($C54-G$39)^2/(G$38*G$38*2))</f>
        <v>0.5804052446389087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ht="15">
      <c r="B55">
        <v>-2</v>
      </c>
      <c r="C55">
        <f t="shared" si="0"/>
        <v>0.573492556595135</v>
      </c>
      <c r="D55">
        <f t="shared" si="1"/>
        <v>0.4767257596624166</v>
      </c>
      <c r="E55"/>
      <c r="F55">
        <f t="shared" si="2"/>
        <v>0.5390861889757143</v>
      </c>
      <c r="G55">
        <f t="shared" si="4"/>
        <v>0.6773751154481835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15">
      <c r="B56">
        <v>-1.9</v>
      </c>
      <c r="C56">
        <f t="shared" si="0"/>
        <v>0.5848179287653782</v>
      </c>
      <c r="D56">
        <f t="shared" si="1"/>
        <v>0.5793700532603975</v>
      </c>
      <c r="E56"/>
      <c r="F56">
        <f t="shared" si="2"/>
        <v>0.5521318795269285</v>
      </c>
      <c r="G56">
        <f t="shared" si="4"/>
        <v>0.7846104338977913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5">
      <c r="B57">
        <v>-1.8</v>
      </c>
      <c r="C57">
        <f t="shared" si="0"/>
        <v>0.5961433009356214</v>
      </c>
      <c r="D57">
        <f t="shared" si="1"/>
        <v>0.6971087317406746</v>
      </c>
      <c r="E57"/>
      <c r="F57">
        <f t="shared" si="2"/>
        <v>0.5651775700781428</v>
      </c>
      <c r="G57">
        <f t="shared" si="4"/>
        <v>0.9019985751579066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5">
      <c r="B58">
        <v>-1.7</v>
      </c>
      <c r="C58">
        <f t="shared" si="0"/>
        <v>0.6074686731058647</v>
      </c>
      <c r="D58">
        <f t="shared" si="1"/>
        <v>0.8304281392535189</v>
      </c>
      <c r="E58"/>
      <c r="F58">
        <f t="shared" si="2"/>
        <v>0.5782232606293571</v>
      </c>
      <c r="G58">
        <f t="shared" si="4"/>
        <v>1.0291639261392918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ht="15">
      <c r="B59">
        <v>-1.6</v>
      </c>
      <c r="C59">
        <f t="shared" si="0"/>
        <v>0.6187940452761079</v>
      </c>
      <c r="D59">
        <f t="shared" si="1"/>
        <v>0.9794012330199039</v>
      </c>
      <c r="E59"/>
      <c r="F59">
        <f t="shared" si="2"/>
        <v>0.5912689511805714</v>
      </c>
      <c r="G59">
        <f t="shared" si="4"/>
        <v>1.1654407248154055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5">
      <c r="B60">
        <v>-1.5</v>
      </c>
      <c r="C60">
        <f t="shared" si="0"/>
        <v>0.6301194174463512</v>
      </c>
      <c r="D60">
        <f t="shared" si="1"/>
        <v>1.1436056468518676</v>
      </c>
      <c r="E60"/>
      <c r="F60">
        <f t="shared" si="2"/>
        <v>0.6043146417317857</v>
      </c>
      <c r="G60">
        <f t="shared" si="4"/>
        <v>1.309853593512031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ht="15">
      <c r="B61">
        <v>-1.4</v>
      </c>
      <c r="C61">
        <f t="shared" si="0"/>
        <v>0.6414447896165945</v>
      </c>
      <c r="D61">
        <f t="shared" si="1"/>
        <v>1.3220533805427153</v>
      </c>
      <c r="E61"/>
      <c r="F61">
        <f t="shared" si="2"/>
        <v>0.617360332283</v>
      </c>
      <c r="G61">
        <f t="shared" si="4"/>
        <v>1.4611077796055518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ht="15">
      <c r="B62">
        <v>-1.3</v>
      </c>
      <c r="C62">
        <f t="shared" si="0"/>
        <v>0.6527701617868378</v>
      </c>
      <c r="D62">
        <f t="shared" si="1"/>
        <v>1.5131387249071453</v>
      </c>
      <c r="E62"/>
      <c r="F62">
        <f t="shared" si="2"/>
        <v>0.6304060228342143</v>
      </c>
      <c r="G62">
        <f t="shared" si="4"/>
        <v>1.6175908498930536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15">
      <c r="B63">
        <v>-1.2</v>
      </c>
      <c r="C63">
        <f t="shared" si="0"/>
        <v>0.664095533957081</v>
      </c>
      <c r="D63">
        <f t="shared" si="1"/>
        <v>1.7146108054040408</v>
      </c>
      <c r="E63"/>
      <c r="F63">
        <f t="shared" si="2"/>
        <v>0.6434517133854286</v>
      </c>
      <c r="G63">
        <f t="shared" si="4"/>
        <v>1.7773871716393077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2:20" ht="15">
      <c r="B64">
        <v>-1.1</v>
      </c>
      <c r="C64">
        <f t="shared" si="0"/>
        <v>0.6754209061273242</v>
      </c>
      <c r="D64">
        <f t="shared" si="1"/>
        <v>1.92357631835662</v>
      </c>
      <c r="E64"/>
      <c r="F64">
        <f t="shared" si="2"/>
        <v>0.6564974039366429</v>
      </c>
      <c r="G64">
        <f t="shared" si="4"/>
        <v>1.9383059647871541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ht="15">
      <c r="B65">
        <v>-1</v>
      </c>
      <c r="C65">
        <f t="shared" si="0"/>
        <v>0.6867462782975675</v>
      </c>
      <c r="D65">
        <f t="shared" si="1"/>
        <v>2.136536626627663</v>
      </c>
      <c r="E65"/>
      <c r="F65">
        <f t="shared" si="2"/>
        <v>0.6695430944878571</v>
      </c>
      <c r="G65">
        <f t="shared" si="4"/>
        <v>2.097923048857764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ht="15">
      <c r="B66">
        <v>-0.9</v>
      </c>
      <c r="C66">
        <f t="shared" si="0"/>
        <v>0.6980716504678107</v>
      </c>
      <c r="D66">
        <f t="shared" si="1"/>
        <v>2.349461420772361</v>
      </c>
      <c r="E66"/>
      <c r="F66">
        <f t="shared" si="2"/>
        <v>0.6825887850390714</v>
      </c>
      <c r="G66">
        <f t="shared" si="4"/>
        <v>2.2536356689375623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20" ht="15">
      <c r="B67">
        <v>-0.8</v>
      </c>
      <c r="C67">
        <f t="shared" si="0"/>
        <v>0.709397022638054</v>
      </c>
      <c r="D67">
        <f t="shared" si="1"/>
        <v>2.557898746344339</v>
      </c>
      <c r="E67"/>
      <c r="F67">
        <f t="shared" si="2"/>
        <v>0.6956344755902857</v>
      </c>
      <c r="G67">
        <f t="shared" si="4"/>
        <v>2.4027290118852895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0" ht="15">
      <c r="B68">
        <v>-0.7</v>
      </c>
      <c r="C68">
        <f t="shared" si="0"/>
        <v>0.7207223948082973</v>
      </c>
      <c r="D68">
        <f t="shared" si="1"/>
        <v>2.75711851825223</v>
      </c>
      <c r="E68"/>
      <c r="F68">
        <f t="shared" si="2"/>
        <v>0.7086801661415</v>
      </c>
      <c r="G68">
        <f t="shared" si="4"/>
        <v>2.5424522675152397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ht="15">
      <c r="B69">
        <v>-0.6</v>
      </c>
      <c r="C69">
        <f t="shared" si="0"/>
        <v>0.7320477669785406</v>
      </c>
      <c r="D69">
        <f t="shared" si="1"/>
        <v>2.942283908049642</v>
      </c>
      <c r="E69"/>
      <c r="F69">
        <f t="shared" si="2"/>
        <v>0.7217258566927143</v>
      </c>
      <c r="G69">
        <f t="shared" si="4"/>
        <v>2.6701014043181055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5">
      <c r="B70">
        <v>-0.5</v>
      </c>
      <c r="C70">
        <f t="shared" si="0"/>
        <v>0.7433731391487838</v>
      </c>
      <c r="D70">
        <f t="shared" si="1"/>
        <v>3.1086424487605835</v>
      </c>
      <c r="E70"/>
      <c r="F70">
        <f t="shared" si="2"/>
        <v>0.7347715472439286</v>
      </c>
      <c r="G70">
        <f t="shared" si="4"/>
        <v>2.7831052684992525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5">
      <c r="B71">
        <v>-0.4</v>
      </c>
      <c r="C71">
        <f t="shared" si="0"/>
        <v>0.754698511319027</v>
      </c>
      <c r="D71">
        <f t="shared" si="1"/>
        <v>3.2517266078984255</v>
      </c>
      <c r="E71"/>
      <c r="F71">
        <f t="shared" si="2"/>
        <v>0.7478172377951429</v>
      </c>
      <c r="G71">
        <f t="shared" si="4"/>
        <v>2.8791112263106053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>
        <v>-0.3</v>
      </c>
      <c r="C72">
        <f aca="true" t="shared" si="5" ref="C72:C103">$B72*D$38+D$39</f>
        <v>0.7660238834892703</v>
      </c>
      <c r="D72">
        <f aca="true" t="shared" si="6" ref="D72:D103">(1/(D$38*SQRT(2*PI())))*EXP(-1*($C72-D$39)^2/(D$38*D$38*2))</f>
        <v>3.367552162767755</v>
      </c>
      <c r="E72"/>
      <c r="F72">
        <f t="shared" si="2"/>
        <v>0.7608629283463572</v>
      </c>
      <c r="G72">
        <f t="shared" si="4"/>
        <v>2.9560663903093936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>
        <v>-0.2</v>
      </c>
      <c r="C73">
        <f t="shared" si="5"/>
        <v>0.7773492556595135</v>
      </c>
      <c r="D73">
        <f t="shared" si="6"/>
        <v>3.452802151640521</v>
      </c>
      <c r="E73"/>
      <c r="F73">
        <f t="shared" si="2"/>
        <v>0.7739086188975715</v>
      </c>
      <c r="G73">
        <f t="shared" si="4"/>
        <v>3.0122905239179865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ht="15">
      <c r="B74">
        <v>-0.1</v>
      </c>
      <c r="C74">
        <f t="shared" si="5"/>
        <v>0.7886746278297568</v>
      </c>
      <c r="D74">
        <f t="shared" si="6"/>
        <v>3.5049845736635583</v>
      </c>
      <c r="E74"/>
      <c r="F74">
        <f t="shared" si="2"/>
        <v>0.7869543094487857</v>
      </c>
      <c r="G74">
        <f t="shared" si="4"/>
        <v>3.046537012519102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5">
      <c r="B75">
        <v>0</v>
      </c>
      <c r="C75">
        <f t="shared" si="5"/>
        <v>0.8</v>
      </c>
      <c r="D75">
        <f t="shared" si="6"/>
        <v>3.522553381950926</v>
      </c>
      <c r="E75"/>
      <c r="F75">
        <f t="shared" si="2"/>
        <v>0.8</v>
      </c>
      <c r="G75">
        <f t="shared" si="4"/>
        <v>3.0580388123977027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ht="15">
      <c r="B76">
        <v>0.1</v>
      </c>
      <c r="C76">
        <f t="shared" si="5"/>
        <v>0.8113253721702433</v>
      </c>
      <c r="D76">
        <f t="shared" si="6"/>
        <v>3.5049845736635583</v>
      </c>
      <c r="E76"/>
      <c r="F76">
        <f t="shared" si="2"/>
        <v>0.8130456905512143</v>
      </c>
      <c r="G76">
        <f t="shared" si="4"/>
        <v>3.046537012519102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>
        <v>0.2</v>
      </c>
      <c r="C77">
        <f t="shared" si="5"/>
        <v>0.8226507443404866</v>
      </c>
      <c r="D77">
        <f t="shared" si="6"/>
        <v>3.452802151640521</v>
      </c>
      <c r="E77"/>
      <c r="F77">
        <f t="shared" si="2"/>
        <v>0.8260913811024286</v>
      </c>
      <c r="G77">
        <f t="shared" si="4"/>
        <v>3.0122905239179865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2:20" ht="15">
      <c r="B78">
        <v>0.3</v>
      </c>
      <c r="C78">
        <f t="shared" si="5"/>
        <v>0.8339761165107298</v>
      </c>
      <c r="D78">
        <f t="shared" si="6"/>
        <v>3.367552162767755</v>
      </c>
      <c r="E78"/>
      <c r="F78">
        <f t="shared" si="2"/>
        <v>0.8391370716536429</v>
      </c>
      <c r="G78">
        <f t="shared" si="4"/>
        <v>2.9560663903093936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2:20" ht="15">
      <c r="B79">
        <v>0.4</v>
      </c>
      <c r="C79">
        <f t="shared" si="5"/>
        <v>0.8453014886809731</v>
      </c>
      <c r="D79">
        <f t="shared" si="6"/>
        <v>3.2517266078984255</v>
      </c>
      <c r="E79"/>
      <c r="F79">
        <f t="shared" si="2"/>
        <v>0.8521827622048572</v>
      </c>
      <c r="G79">
        <f t="shared" si="4"/>
        <v>2.8791112263106053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5">
      <c r="B80">
        <v>0.5</v>
      </c>
      <c r="C80">
        <f t="shared" si="5"/>
        <v>0.8566268608512163</v>
      </c>
      <c r="D80">
        <f t="shared" si="6"/>
        <v>3.1086424487605835</v>
      </c>
      <c r="E80"/>
      <c r="F80">
        <f t="shared" si="2"/>
        <v>0.8652284527560715</v>
      </c>
      <c r="G80">
        <f t="shared" si="4"/>
        <v>2.7831052684992525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5">
      <c r="B81">
        <v>0.6</v>
      </c>
      <c r="C81">
        <f t="shared" si="5"/>
        <v>0.8679522330214595</v>
      </c>
      <c r="D81">
        <f t="shared" si="6"/>
        <v>2.942283908049642</v>
      </c>
      <c r="E81"/>
      <c r="F81">
        <f t="shared" si="2"/>
        <v>0.8782741433072858</v>
      </c>
      <c r="G81">
        <f t="shared" si="4"/>
        <v>2.6701014043181055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5">
      <c r="B82">
        <v>0.7</v>
      </c>
      <c r="C82">
        <f t="shared" si="5"/>
        <v>0.8792776051917028</v>
      </c>
      <c r="D82">
        <f t="shared" si="6"/>
        <v>2.75711851825223</v>
      </c>
      <c r="E82"/>
      <c r="F82">
        <f t="shared" si="2"/>
        <v>0.8913198338585001</v>
      </c>
      <c r="G82">
        <f t="shared" si="4"/>
        <v>2.5424522675152397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5">
      <c r="B83">
        <v>0.8</v>
      </c>
      <c r="C83">
        <f t="shared" si="5"/>
        <v>0.890602977361946</v>
      </c>
      <c r="D83">
        <f t="shared" si="6"/>
        <v>2.557898746344339</v>
      </c>
      <c r="E83"/>
      <c r="F83">
        <f t="shared" si="2"/>
        <v>0.9043655244097144</v>
      </c>
      <c r="G83">
        <f t="shared" si="4"/>
        <v>2.4027290118852895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5">
      <c r="B84">
        <v>0.9</v>
      </c>
      <c r="C84">
        <f t="shared" si="5"/>
        <v>0.9019283495321894</v>
      </c>
      <c r="D84">
        <f t="shared" si="6"/>
        <v>2.349461420772361</v>
      </c>
      <c r="E84"/>
      <c r="F84">
        <f t="shared" si="2"/>
        <v>0.9174112149609287</v>
      </c>
      <c r="G84">
        <f t="shared" si="4"/>
        <v>2.2536356689375623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5">
      <c r="B85">
        <v>1</v>
      </c>
      <c r="C85">
        <f t="shared" si="5"/>
        <v>0.9132537217024326</v>
      </c>
      <c r="D85">
        <f t="shared" si="6"/>
        <v>2.136536626627663</v>
      </c>
      <c r="E85"/>
      <c r="F85">
        <f t="shared" si="2"/>
        <v>0.930456905512143</v>
      </c>
      <c r="G85">
        <f t="shared" si="4"/>
        <v>2.097923048857764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5">
      <c r="B86">
        <v>1.1</v>
      </c>
      <c r="C86">
        <f t="shared" si="5"/>
        <v>0.9245790938726759</v>
      </c>
      <c r="D86">
        <f t="shared" si="6"/>
        <v>1.92357631835662</v>
      </c>
      <c r="E86"/>
      <c r="F86">
        <f t="shared" si="2"/>
        <v>0.9435025960633572</v>
      </c>
      <c r="G86">
        <f aca="true" t="shared" si="7" ref="G86:G110">(1/(G$38*SQRT(2*PI())))*EXP(-1*($C86-G$39)^2/(G$38*G$38*2))</f>
        <v>1.9383059647871541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5">
      <c r="B87">
        <v>1.2</v>
      </c>
      <c r="C87">
        <f t="shared" si="5"/>
        <v>0.9359044660429191</v>
      </c>
      <c r="D87">
        <f t="shared" si="6"/>
        <v>1.7146108054040408</v>
      </c>
      <c r="E87"/>
      <c r="F87">
        <f t="shared" si="2"/>
        <v>0.9565482866145715</v>
      </c>
      <c r="G87">
        <f t="shared" si="7"/>
        <v>1.7773871716393077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20" ht="15">
      <c r="B88">
        <v>1.3</v>
      </c>
      <c r="C88">
        <f t="shared" si="5"/>
        <v>0.9472298382131623</v>
      </c>
      <c r="D88">
        <f t="shared" si="6"/>
        <v>1.5131387249071453</v>
      </c>
      <c r="E88"/>
      <c r="F88">
        <f t="shared" si="2"/>
        <v>0.9695939771657858</v>
      </c>
      <c r="G88">
        <f t="shared" si="7"/>
        <v>1.6175908498930536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2:20" ht="15">
      <c r="B89">
        <v>1.4</v>
      </c>
      <c r="C89">
        <f t="shared" si="5"/>
        <v>0.9585552103834056</v>
      </c>
      <c r="D89">
        <f t="shared" si="6"/>
        <v>1.3220533805427153</v>
      </c>
      <c r="E89"/>
      <c r="F89">
        <f t="shared" si="2"/>
        <v>0.9826396677170001</v>
      </c>
      <c r="G89">
        <f t="shared" si="7"/>
        <v>1.4611077796055518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2:20" ht="15">
      <c r="B90">
        <v>1.5</v>
      </c>
      <c r="C90">
        <f t="shared" si="5"/>
        <v>0.9698805825536488</v>
      </c>
      <c r="D90">
        <f t="shared" si="6"/>
        <v>1.1436056468518676</v>
      </c>
      <c r="E90"/>
      <c r="F90">
        <f t="shared" si="2"/>
        <v>0.9956853582682144</v>
      </c>
      <c r="G90">
        <f t="shared" si="7"/>
        <v>1.309853593512031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2:20" ht="15">
      <c r="B91">
        <v>1.6</v>
      </c>
      <c r="C91">
        <f t="shared" si="5"/>
        <v>0.9812059547238922</v>
      </c>
      <c r="D91">
        <f t="shared" si="6"/>
        <v>0.9794012330199039</v>
      </c>
      <c r="E91"/>
      <c r="F91">
        <f t="shared" si="2"/>
        <v>1.0087310488194288</v>
      </c>
      <c r="G91">
        <f t="shared" si="7"/>
        <v>1.1654407248154055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5">
      <c r="B92">
        <v>1.7</v>
      </c>
      <c r="C92">
        <f t="shared" si="5"/>
        <v>0.9925313268941354</v>
      </c>
      <c r="D92">
        <f t="shared" si="6"/>
        <v>0.8304281392535189</v>
      </c>
      <c r="E92"/>
      <c r="F92">
        <f t="shared" si="2"/>
        <v>1.021776739370643</v>
      </c>
      <c r="G92">
        <f t="shared" si="7"/>
        <v>1.0291639261392918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2:20" ht="15">
      <c r="B93">
        <v>1.8</v>
      </c>
      <c r="C93">
        <f t="shared" si="5"/>
        <v>1.0038566990643787</v>
      </c>
      <c r="D93">
        <f t="shared" si="6"/>
        <v>0.6971087317406746</v>
      </c>
      <c r="E93"/>
      <c r="F93">
        <f t="shared" si="2"/>
        <v>1.0348224299218574</v>
      </c>
      <c r="G93">
        <f t="shared" si="7"/>
        <v>0.9019985751579066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2:20" ht="15">
      <c r="B94">
        <v>1.9</v>
      </c>
      <c r="C94">
        <f t="shared" si="5"/>
        <v>1.0151820712346218</v>
      </c>
      <c r="D94">
        <f t="shared" si="6"/>
        <v>0.5793700532603986</v>
      </c>
      <c r="E94"/>
      <c r="F94">
        <f t="shared" si="2"/>
        <v>1.0478681204730715</v>
      </c>
      <c r="G94">
        <f t="shared" si="7"/>
        <v>0.7846104338977924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2:20" ht="15">
      <c r="B95">
        <v>2.00000000000001</v>
      </c>
      <c r="C95">
        <f t="shared" si="5"/>
        <v>1.0265074434048662</v>
      </c>
      <c r="D95">
        <f t="shared" si="6"/>
        <v>0.47672575966240743</v>
      </c>
      <c r="E95"/>
      <c r="F95">
        <f t="shared" si="2"/>
        <v>1.060913811024287</v>
      </c>
      <c r="G95">
        <f t="shared" si="7"/>
        <v>0.6773751154481736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2:20" ht="15">
      <c r="B96">
        <v>2.1</v>
      </c>
      <c r="C96">
        <f t="shared" si="5"/>
        <v>1.0378328155751084</v>
      </c>
      <c r="D96">
        <f t="shared" si="6"/>
        <v>0.3883633607731802</v>
      </c>
      <c r="E96"/>
      <c r="F96">
        <f t="shared" si="2"/>
        <v>1.0739595015755001</v>
      </c>
      <c r="G96">
        <f t="shared" si="7"/>
        <v>0.5804052446389087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2:20" ht="15">
      <c r="B97">
        <v>2.2</v>
      </c>
      <c r="C97">
        <f t="shared" si="5"/>
        <v>1.0491581877453517</v>
      </c>
      <c r="D97">
        <f t="shared" si="6"/>
        <v>0.3132311443101072</v>
      </c>
      <c r="E97"/>
      <c r="F97">
        <f t="shared" si="2"/>
        <v>1.0870051921267145</v>
      </c>
      <c r="G97">
        <f t="shared" si="7"/>
        <v>0.4935831774871904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2:20" ht="15">
      <c r="B98">
        <v>2.30000000000001</v>
      </c>
      <c r="C98">
        <f t="shared" si="5"/>
        <v>1.060483559915596</v>
      </c>
      <c r="D98">
        <f t="shared" si="6"/>
        <v>0.2501201489521747</v>
      </c>
      <c r="E98"/>
      <c r="F98">
        <f t="shared" si="2"/>
        <v>1.10005088267793</v>
      </c>
      <c r="G98">
        <f t="shared" si="7"/>
        <v>0.41659715716180135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2:20" ht="15">
      <c r="B99">
        <v>2.40000000000001</v>
      </c>
      <c r="C99">
        <f t="shared" si="5"/>
        <v>1.0718089320858393</v>
      </c>
      <c r="D99">
        <f t="shared" si="6"/>
        <v>0.19773769866638616</v>
      </c>
      <c r="E99"/>
      <c r="F99">
        <f t="shared" si="2"/>
        <v>1.1130965732291442</v>
      </c>
      <c r="G99">
        <f t="shared" si="7"/>
        <v>0.34897891317839475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15">
      <c r="B100">
        <v>2.50000000000001</v>
      </c>
      <c r="C100">
        <f t="shared" si="5"/>
        <v>1.0831343042560826</v>
      </c>
      <c r="D100">
        <f t="shared" si="6"/>
        <v>0.1547701941276831</v>
      </c>
      <c r="E100"/>
      <c r="F100">
        <f t="shared" si="2"/>
        <v>1.1261422637803586</v>
      </c>
      <c r="G100">
        <f t="shared" si="7"/>
        <v>0.29014093134734953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2:20" ht="15">
      <c r="B101">
        <v>2.6</v>
      </c>
      <c r="C101">
        <f t="shared" si="5"/>
        <v>1.0944596764263248</v>
      </c>
      <c r="D101">
        <f t="shared" si="6"/>
        <v>0.11993397682218357</v>
      </c>
      <c r="E101"/>
      <c r="F101">
        <f t="shared" si="2"/>
        <v>1.1391879543315717</v>
      </c>
      <c r="G101">
        <f t="shared" si="7"/>
        <v>0.2394119075775429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2:20" ht="15">
      <c r="B102">
        <v>2.70000000000001</v>
      </c>
      <c r="C102">
        <f t="shared" si="5"/>
        <v>1.105785048596569</v>
      </c>
      <c r="D102">
        <f t="shared" si="6"/>
        <v>0.0920140606222435</v>
      </c>
      <c r="E102"/>
      <c r="F102">
        <f t="shared" si="2"/>
        <v>1.1522336448827872</v>
      </c>
      <c r="G102">
        <f t="shared" si="7"/>
        <v>0.19606922150290426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2:20" ht="15">
      <c r="B103">
        <v>2.80000000000001</v>
      </c>
      <c r="C103">
        <f t="shared" si="5"/>
        <v>1.1171104207668123</v>
      </c>
      <c r="D103">
        <f t="shared" si="6"/>
        <v>0.06989131539338828</v>
      </c>
      <c r="E103"/>
      <c r="F103">
        <f t="shared" si="2"/>
        <v>1.1652793354340014</v>
      </c>
      <c r="G103">
        <f t="shared" si="7"/>
        <v>0.15936760026336314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2:20" ht="15">
      <c r="B104">
        <v>2.90000000000001</v>
      </c>
      <c r="C104">
        <f aca="true" t="shared" si="8" ref="C104:C110">$B104*D$38+D$39</f>
        <v>1.1284357929370556</v>
      </c>
      <c r="D104">
        <f aca="true" t="shared" si="9" ref="D104:D110">(1/(D$38*SQRT(2*PI())))*EXP(-1*($C104-D$39)^2/(D$38*D$38*2))</f>
        <v>0.052559265428959556</v>
      </c>
      <c r="E104"/>
      <c r="F104">
        <f t="shared" si="2"/>
        <v>1.1783250259852158</v>
      </c>
      <c r="G104">
        <f t="shared" si="7"/>
        <v>0.12856346623205409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2:20" ht="15">
      <c r="B105">
        <v>3.00000000000001</v>
      </c>
      <c r="C105">
        <f t="shared" si="8"/>
        <v>1.139761165107299</v>
      </c>
      <c r="D105">
        <f t="shared" si="9"/>
        <v>0.039132033325865206</v>
      </c>
      <c r="E105"/>
      <c r="F105">
        <f aca="true" t="shared" si="10" ref="F105:F110">$B105*G$38+G$39</f>
        <v>1.19137071653643</v>
      </c>
      <c r="G105">
        <f t="shared" si="7"/>
        <v>0.10293475712960547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2:20" ht="15">
      <c r="B106">
        <v>3.10000000000001</v>
      </c>
      <c r="C106">
        <f t="shared" si="8"/>
        <v>1.151086537277542</v>
      </c>
      <c r="D106">
        <f t="shared" si="9"/>
        <v>0.028845136451967505</v>
      </c>
      <c r="E106"/>
      <c r="F106">
        <f t="shared" si="10"/>
        <v>1.2044164070876442</v>
      </c>
      <c r="G106">
        <f t="shared" si="7"/>
        <v>0.08179625995918867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2:20" ht="15">
      <c r="B107">
        <v>3.20000000000001</v>
      </c>
      <c r="C107">
        <f t="shared" si="8"/>
        <v>1.1624119094477854</v>
      </c>
      <c r="D107">
        <f t="shared" si="9"/>
        <v>0.021050859659418636</v>
      </c>
      <c r="E107"/>
      <c r="F107">
        <f t="shared" si="10"/>
        <v>1.2174620976388586</v>
      </c>
      <c r="G107">
        <f t="shared" si="7"/>
        <v>0.06451070381224228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2:20" ht="15">
      <c r="B108">
        <v>3.30000000000001</v>
      </c>
      <c r="C108">
        <f t="shared" si="8"/>
        <v>1.1737372816180285</v>
      </c>
      <c r="D108">
        <f t="shared" si="9"/>
        <v>0.015209821921610453</v>
      </c>
      <c r="E108"/>
      <c r="F108">
        <f t="shared" si="10"/>
        <v>1.230507788190073</v>
      </c>
      <c r="G108">
        <f t="shared" si="7"/>
        <v>0.05049600786901019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2:19" ht="15">
      <c r="B109">
        <v>3.40000000000001</v>
      </c>
      <c r="C109">
        <f t="shared" si="8"/>
        <v>1.1850626537882718</v>
      </c>
      <c r="D109">
        <f t="shared" si="9"/>
        <v>0.010880164907167998</v>
      </c>
      <c r="E109"/>
      <c r="F109">
        <f t="shared" si="10"/>
        <v>1.2435534787412872</v>
      </c>
      <c r="G109">
        <f t="shared" si="7"/>
        <v>0.03922918096116817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2:22" ht="15">
      <c r="B110">
        <v>3.50000000000001</v>
      </c>
      <c r="C110">
        <f t="shared" si="8"/>
        <v>1.1963880259585151</v>
      </c>
      <c r="D110">
        <f t="shared" si="9"/>
        <v>0.007705554236342453</v>
      </c>
      <c r="E110"/>
      <c r="F110">
        <f t="shared" si="10"/>
        <v>1.2565991692925016</v>
      </c>
      <c r="G110">
        <f t="shared" si="7"/>
        <v>0.030247422185543903</v>
      </c>
      <c r="H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2:22" ht="15">
      <c r="B111" s="2"/>
      <c r="C111" s="2"/>
      <c r="E111"/>
      <c r="F111"/>
      <c r="G111" s="11"/>
      <c r="H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0:22" ht="15">
      <c r="J112" s="11"/>
      <c r="K112" s="11"/>
      <c r="L112" s="11"/>
      <c r="P112" s="11"/>
      <c r="Q112" s="11"/>
      <c r="R112" s="11"/>
      <c r="S112" s="11"/>
      <c r="T112" s="11"/>
      <c r="U112" s="11"/>
      <c r="V112" s="11"/>
    </row>
    <row r="115" ht="15">
      <c r="E115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23"/>
  <sheetViews>
    <sheetView tabSelected="1" zoomScalePageLayoutView="0" workbookViewId="0" topLeftCell="A1">
      <selection activeCell="M32" sqref="M32"/>
    </sheetView>
  </sheetViews>
  <sheetFormatPr defaultColWidth="9.140625" defaultRowHeight="15"/>
  <cols>
    <col min="1" max="1" width="30.00390625" style="0" customWidth="1"/>
    <col min="6" max="6" width="14.57421875" style="0" customWidth="1"/>
  </cols>
  <sheetData>
    <row r="1" spans="1:5" ht="15">
      <c r="A1" t="s">
        <v>73</v>
      </c>
      <c r="E1" t="s">
        <v>77</v>
      </c>
    </row>
    <row r="2" spans="5:7" ht="15">
      <c r="E2" t="s">
        <v>79</v>
      </c>
      <c r="F2">
        <v>0.3</v>
      </c>
      <c r="G2">
        <v>0.8</v>
      </c>
    </row>
    <row r="3" spans="5:7" ht="15">
      <c r="E3" t="s">
        <v>78</v>
      </c>
      <c r="F3" t="str">
        <f>CONCATENATE(E2,F2)</f>
        <v>True Corr = 0.3</v>
      </c>
      <c r="G3" t="str">
        <f>CONCATENATE(E2,G2)</f>
        <v>True Corr = 0.8</v>
      </c>
    </row>
    <row r="4" spans="1:7" ht="15">
      <c r="A4" t="s">
        <v>74</v>
      </c>
      <c r="B4">
        <v>500</v>
      </c>
      <c r="E4">
        <v>25</v>
      </c>
      <c r="F4">
        <v>0.19891007362952826</v>
      </c>
      <c r="G4">
        <v>0.12510864843424482</v>
      </c>
    </row>
    <row r="5" spans="1:7" ht="15">
      <c r="A5" t="s">
        <v>75</v>
      </c>
      <c r="B5">
        <v>0.8</v>
      </c>
      <c r="E5">
        <v>50</v>
      </c>
      <c r="F5">
        <v>0.13768926368215256</v>
      </c>
      <c r="G5">
        <v>0.08660254037844385</v>
      </c>
    </row>
    <row r="6" spans="5:7" ht="15">
      <c r="E6">
        <v>75</v>
      </c>
      <c r="F6">
        <v>0.11165013848919998</v>
      </c>
      <c r="G6">
        <v>0.07022468831767832</v>
      </c>
    </row>
    <row r="7" spans="1:7" ht="15">
      <c r="A7" t="s">
        <v>76</v>
      </c>
      <c r="B7">
        <f>(1-B5^2)/(B4-2)</f>
        <v>0.00072289156626506</v>
      </c>
      <c r="E7">
        <v>100</v>
      </c>
      <c r="F7">
        <v>0.09636241116594316</v>
      </c>
      <c r="G7">
        <v>0.06060915267313264</v>
      </c>
    </row>
    <row r="8" spans="1:7" ht="15">
      <c r="A8" t="s">
        <v>77</v>
      </c>
      <c r="B8">
        <f>SQRT(B7)</f>
        <v>0.026886642896893246</v>
      </c>
      <c r="E8">
        <v>125</v>
      </c>
      <c r="F8">
        <v>0.08601380112365595</v>
      </c>
      <c r="G8">
        <v>0.05410017808004593</v>
      </c>
    </row>
    <row r="9" spans="1:7" ht="15">
      <c r="A9" t="s">
        <v>46</v>
      </c>
      <c r="B9">
        <f>B5-1.96*B8</f>
        <v>0.7473021799220892</v>
      </c>
      <c r="E9">
        <v>150</v>
      </c>
      <c r="F9">
        <v>0.07841331933191356</v>
      </c>
      <c r="G9">
        <v>0.04931969619160718</v>
      </c>
    </row>
    <row r="10" spans="1:7" ht="15">
      <c r="A10" t="s">
        <v>47</v>
      </c>
      <c r="B10">
        <f>B5+1.96*B8</f>
        <v>0.8526978200779108</v>
      </c>
      <c r="E10">
        <v>175</v>
      </c>
      <c r="F10">
        <v>0.07252665445845696</v>
      </c>
      <c r="G10">
        <v>0.045617155276182327</v>
      </c>
    </row>
    <row r="11" spans="5:7" ht="15">
      <c r="E11">
        <v>200</v>
      </c>
      <c r="F11">
        <v>0.06779350703393058</v>
      </c>
      <c r="G11">
        <v>0.04264014327112208</v>
      </c>
    </row>
    <row r="12" spans="5:7" ht="15">
      <c r="E12">
        <v>225</v>
      </c>
      <c r="F12">
        <v>0.06388049380514554</v>
      </c>
      <c r="G12">
        <v>0.0401789718109455</v>
      </c>
    </row>
    <row r="13" spans="5:7" ht="15">
      <c r="E13">
        <v>250</v>
      </c>
      <c r="F13">
        <v>0.0605751998652062</v>
      </c>
      <c r="G13">
        <v>0.038100038100057146</v>
      </c>
    </row>
    <row r="14" spans="5:7" ht="15">
      <c r="E14">
        <v>275</v>
      </c>
      <c r="F14">
        <v>0.05773502691896258</v>
      </c>
      <c r="G14">
        <v>0.03631365196012814</v>
      </c>
    </row>
    <row r="15" spans="5:7" ht="15">
      <c r="E15">
        <v>300</v>
      </c>
      <c r="F15">
        <v>0.055260214215724725</v>
      </c>
      <c r="G15">
        <v>0.03475706678180953</v>
      </c>
    </row>
    <row r="16" spans="5:7" ht="15">
      <c r="E16">
        <v>325</v>
      </c>
      <c r="F16">
        <v>0.05307859701706809</v>
      </c>
      <c r="G16">
        <v>0.03338489304447943</v>
      </c>
    </row>
    <row r="17" spans="5:7" ht="15">
      <c r="E17">
        <v>350</v>
      </c>
      <c r="F17">
        <v>0.05113650876561317</v>
      </c>
      <c r="G17">
        <v>0.03216337604513384</v>
      </c>
    </row>
    <row r="18" spans="5:7" ht="15">
      <c r="E18">
        <v>375</v>
      </c>
      <c r="F18">
        <v>0.04939309956038703</v>
      </c>
      <c r="G18">
        <v>0.03106682238470986</v>
      </c>
    </row>
    <row r="19" spans="5:7" ht="15">
      <c r="E19">
        <v>400</v>
      </c>
      <c r="F19">
        <v>0.047816651501375755</v>
      </c>
      <c r="G19">
        <v>0.030075282427025125</v>
      </c>
    </row>
    <row r="20" spans="5:7" ht="15">
      <c r="E20">
        <v>425</v>
      </c>
      <c r="F20">
        <v>0.046382111168063705</v>
      </c>
      <c r="G20">
        <v>0.029172998299578905</v>
      </c>
    </row>
    <row r="21" spans="5:7" ht="15">
      <c r="E21">
        <v>450</v>
      </c>
      <c r="F21">
        <v>0.04506939094329987</v>
      </c>
      <c r="G21">
        <v>0.02834733547569204</v>
      </c>
    </row>
    <row r="22" spans="5:7" ht="15">
      <c r="E22">
        <v>475</v>
      </c>
      <c r="F22">
        <v>0.04386217121193327</v>
      </c>
      <c r="G22">
        <v>0.027588029392302166</v>
      </c>
    </row>
    <row r="23" spans="5:7" ht="15">
      <c r="E23">
        <v>500</v>
      </c>
      <c r="F23">
        <v>0.042747037756408236</v>
      </c>
      <c r="G23">
        <v>0.026886642896893246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Windows User</cp:lastModifiedBy>
  <dcterms:created xsi:type="dcterms:W3CDTF">2008-06-25T04:30:00Z</dcterms:created>
  <dcterms:modified xsi:type="dcterms:W3CDTF">2017-09-11T11:44:00Z</dcterms:modified>
  <cp:category/>
  <cp:version/>
  <cp:contentType/>
  <cp:contentStatus/>
</cp:coreProperties>
</file>