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6540" windowHeight="5190" tabRatio="864" activeTab="6"/>
  </bookViews>
  <sheets>
    <sheet name="Defining ages and covar matrix" sheetId="1" r:id="rId1"/>
    <sheet name="Different orders of fit" sheetId="2" r:id="rId2"/>
    <sheet name="Eigenfunctions" sheetId="3" r:id="rId3"/>
    <sheet name="response to selection" sheetId="4" r:id="rId4"/>
    <sheet name="all detail K-matrices and A-hat" sheetId="5" r:id="rId5"/>
    <sheet name="ecomodel" sheetId="6" r:id="rId6"/>
    <sheet name="Sheet1" sheetId="7" r:id="rId7"/>
  </sheets>
  <definedNames>
    <definedName name="nages">'Defining ages and covar matrix'!$C$4</definedName>
  </definedNames>
  <calcPr fullCalcOnLoad="1"/>
</workbook>
</file>

<file path=xl/sharedStrings.xml><?xml version="1.0" encoding="utf-8"?>
<sst xmlns="http://schemas.openxmlformats.org/spreadsheetml/2006/main" count="131" uniqueCount="100">
  <si>
    <t>minage</t>
  </si>
  <si>
    <t>age</t>
  </si>
  <si>
    <t>Variance_Covariance Matrix</t>
  </si>
  <si>
    <t>Define the trajectory</t>
  </si>
  <si>
    <t>maxage</t>
  </si>
  <si>
    <t>nr_ages_measured</t>
  </si>
  <si>
    <t xml:space="preserve"> </t>
  </si>
  <si>
    <t>best fit</t>
  </si>
  <si>
    <t>ANOVA TABLE</t>
  </si>
  <si>
    <t>Estimated covariancefunction parameters</t>
  </si>
  <si>
    <t>variance covariance matrix</t>
  </si>
  <si>
    <t>stand_age</t>
  </si>
  <si>
    <t>order of fit</t>
  </si>
  <si>
    <t>order of matrix</t>
  </si>
  <si>
    <t>AHAT</t>
  </si>
  <si>
    <t>SSE</t>
  </si>
  <si>
    <t>var</t>
  </si>
  <si>
    <t>kfit</t>
  </si>
  <si>
    <t>F</t>
  </si>
  <si>
    <t>df</t>
  </si>
  <si>
    <t>Test Statistics</t>
  </si>
  <si>
    <t>Chi-Squared</t>
  </si>
  <si>
    <t>KFIT</t>
  </si>
  <si>
    <t>K-Matrix</t>
  </si>
  <si>
    <t>var_h</t>
  </si>
  <si>
    <t>all done</t>
  </si>
  <si>
    <t>Age</t>
  </si>
  <si>
    <t>Eigenfunctions</t>
  </si>
  <si>
    <t>Use run button</t>
  </si>
  <si>
    <t>on sheets 2 and 3</t>
  </si>
  <si>
    <t>see other sheets for:</t>
  </si>
  <si>
    <t>Variance function only</t>
  </si>
  <si>
    <t>kfit can be changed</t>
  </si>
  <si>
    <t>on previous sheet</t>
  </si>
  <si>
    <t>Fit a covariance function</t>
  </si>
  <si>
    <t>order =</t>
  </si>
  <si>
    <t>for  the measured ages</t>
  </si>
  <si>
    <t>obs</t>
  </si>
  <si>
    <t>"K-matrix''</t>
  </si>
  <si>
    <t>Plotted VCV matrix</t>
  </si>
  <si>
    <t>Response</t>
  </si>
  <si>
    <t>Index</t>
  </si>
  <si>
    <t>EIGEN</t>
  </si>
  <si>
    <t>VALUES</t>
  </si>
  <si>
    <t>nr of ages</t>
  </si>
  <si>
    <t>EIGENVALUES</t>
  </si>
  <si>
    <t>Weights</t>
  </si>
  <si>
    <t>to selection</t>
  </si>
  <si>
    <t>for the canonical variates</t>
  </si>
  <si>
    <t>for some specific ages</t>
  </si>
  <si>
    <t>AGE</t>
  </si>
  <si>
    <t>Age_standrd</t>
  </si>
  <si>
    <t>Minage</t>
  </si>
  <si>
    <t>Maxage</t>
  </si>
  <si>
    <t>EIGENFUNCTIONS</t>
  </si>
  <si>
    <t>weights</t>
  </si>
  <si>
    <t>that make trait approach equivalent to canonical approach</t>
  </si>
  <si>
    <t>that make canonical approach equivalent to trait approach</t>
  </si>
  <si>
    <t>need nr ages here equal to kfit</t>
  </si>
  <si>
    <t>day</t>
  </si>
  <si>
    <t>daily growth</t>
  </si>
  <si>
    <t>daily feed requiremnets (MJ of ME)</t>
  </si>
  <si>
    <t>maintenance</t>
  </si>
  <si>
    <t>growth</t>
  </si>
  <si>
    <t>feed costs</t>
  </si>
  <si>
    <t>profit</t>
  </si>
  <si>
    <t>mature weight</t>
  </si>
  <si>
    <t>total</t>
  </si>
  <si>
    <t>dG</t>
  </si>
  <si>
    <t>impr_wght</t>
  </si>
  <si>
    <t>total feed costs</t>
  </si>
  <si>
    <t>Total sales</t>
  </si>
  <si>
    <t>Profit</t>
  </si>
  <si>
    <t>After</t>
  </si>
  <si>
    <t>genetic</t>
  </si>
  <si>
    <t>improvement</t>
  </si>
  <si>
    <t>Per Steer</t>
  </si>
  <si>
    <t>Feed Cost</t>
  </si>
  <si>
    <t>Slaught Value</t>
  </si>
  <si>
    <t>selection</t>
  </si>
  <si>
    <t>no selection</t>
  </si>
  <si>
    <t>Economic evaluation</t>
  </si>
  <si>
    <t>model for beef cattle</t>
  </si>
  <si>
    <t>sales price/kg</t>
  </si>
  <si>
    <t>feed cost $/MJME</t>
  </si>
  <si>
    <t>solution</t>
  </si>
  <si>
    <t>at gen</t>
  </si>
  <si>
    <t>maxgen</t>
  </si>
  <si>
    <t>opt-0.14</t>
  </si>
  <si>
    <t>opt -0.12</t>
  </si>
  <si>
    <t>final</t>
  </si>
  <si>
    <t>A</t>
  </si>
  <si>
    <t>B</t>
  </si>
  <si>
    <t>C</t>
  </si>
  <si>
    <t>covariance function</t>
  </si>
  <si>
    <t>normal growth</t>
  </si>
  <si>
    <t>Improved growth</t>
  </si>
  <si>
    <t>Index weights for canonical variates</t>
  </si>
  <si>
    <t>Index weights for each age (days)</t>
  </si>
  <si>
    <t>Current max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</si>
</sst>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00"/>
    <numFmt numFmtId="174" formatCode="0.000"/>
    <numFmt numFmtId="175" formatCode="0.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  <numFmt numFmtId="181" formatCode="0.00000000"/>
    <numFmt numFmtId="182" formatCode="0.0000000"/>
    <numFmt numFmtId="183" formatCode="0.000000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sz val="5.5"/>
      <name val="Arial"/>
      <family val="0"/>
    </font>
    <font>
      <sz val="10.25"/>
      <name val="Arial"/>
      <family val="2"/>
    </font>
    <font>
      <b/>
      <sz val="10.25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sz val="5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u val="single"/>
      <sz val="10"/>
      <name val="Arial"/>
      <family val="2"/>
    </font>
    <font>
      <b/>
      <sz val="17.75"/>
      <name val="Arial"/>
      <family val="0"/>
    </font>
    <font>
      <b/>
      <sz val="14"/>
      <name val="Arial"/>
      <family val="2"/>
    </font>
    <font>
      <sz val="17.75"/>
      <name val="Arial"/>
      <family val="0"/>
    </font>
    <font>
      <b/>
      <sz val="10.5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3" borderId="2" xfId="0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174" fontId="0" fillId="0" borderId="0" xfId="0" applyNumberFormat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174" fontId="0" fillId="8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>
      <alignment horizontal="center"/>
    </xf>
    <xf numFmtId="0" fontId="0" fillId="7" borderId="2" xfId="0" applyFill="1" applyBorder="1" applyAlignment="1">
      <alignment/>
    </xf>
    <xf numFmtId="0" fontId="1" fillId="7" borderId="0" xfId="0" applyFont="1" applyFill="1" applyAlignment="1">
      <alignment/>
    </xf>
    <xf numFmtId="0" fontId="0" fillId="0" borderId="3" xfId="0" applyBorder="1" applyAlignment="1">
      <alignment/>
    </xf>
    <xf numFmtId="0" fontId="2" fillId="1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0" fontId="2" fillId="10" borderId="3" xfId="0" applyFont="1" applyFill="1" applyBorder="1" applyAlignment="1">
      <alignment/>
    </xf>
    <xf numFmtId="0" fontId="0" fillId="11" borderId="0" xfId="0" applyFill="1" applyAlignment="1">
      <alignment/>
    </xf>
    <xf numFmtId="0" fontId="0" fillId="11" borderId="2" xfId="0" applyFill="1" applyBorder="1" applyAlignment="1">
      <alignment/>
    </xf>
    <xf numFmtId="0" fontId="0" fillId="5" borderId="2" xfId="0" applyFill="1" applyBorder="1" applyAlignment="1">
      <alignment/>
    </xf>
    <xf numFmtId="174" fontId="0" fillId="3" borderId="0" xfId="0" applyNumberFormat="1" applyFill="1" applyAlignment="1">
      <alignment horizontal="center"/>
    </xf>
    <xf numFmtId="0" fontId="1" fillId="2" borderId="0" xfId="0" applyFont="1" applyFill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4" xfId="0" applyFill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2" fontId="0" fillId="11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10" borderId="0" xfId="0" applyNumberFormat="1" applyFill="1" applyAlignment="1">
      <alignment horizontal="center"/>
    </xf>
    <xf numFmtId="1" fontId="1" fillId="11" borderId="0" xfId="0" applyNumberFormat="1" applyFont="1" applyFill="1" applyAlignment="1">
      <alignment horizontal="center"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0" fillId="1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74" fontId="0" fillId="3" borderId="1" xfId="0" applyNumberFormat="1" applyFill="1" applyBorder="1" applyAlignment="1">
      <alignment horizontal="center"/>
    </xf>
    <xf numFmtId="174" fontId="0" fillId="3" borderId="3" xfId="0" applyNumberFormat="1" applyFill="1" applyBorder="1" applyAlignment="1">
      <alignment horizontal="center"/>
    </xf>
    <xf numFmtId="174" fontId="0" fillId="3" borderId="2" xfId="0" applyNumberFormat="1" applyFill="1" applyBorder="1" applyAlignment="1">
      <alignment horizontal="center"/>
    </xf>
    <xf numFmtId="172" fontId="0" fillId="6" borderId="1" xfId="0" applyNumberFormat="1" applyFill="1" applyBorder="1" applyAlignment="1">
      <alignment horizontal="center"/>
    </xf>
    <xf numFmtId="172" fontId="0" fillId="6" borderId="0" xfId="0" applyNumberFormat="1" applyFill="1" applyAlignment="1">
      <alignment horizontal="center"/>
    </xf>
    <xf numFmtId="172" fontId="0" fillId="6" borderId="3" xfId="0" applyNumberFormat="1" applyFill="1" applyBorder="1" applyAlignment="1">
      <alignment horizontal="center"/>
    </xf>
    <xf numFmtId="172" fontId="0" fillId="6" borderId="2" xfId="0" applyNumberForma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1" fontId="0" fillId="11" borderId="7" xfId="0" applyNumberFormat="1" applyFill="1" applyBorder="1" applyAlignment="1">
      <alignment horizontal="center"/>
    </xf>
    <xf numFmtId="1" fontId="0" fillId="11" borderId="6" xfId="0" applyNumberForma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5" xfId="0" applyFill="1" applyBorder="1" applyAlignment="1">
      <alignment/>
    </xf>
    <xf numFmtId="172" fontId="0" fillId="11" borderId="4" xfId="0" applyNumberFormat="1" applyFill="1" applyBorder="1" applyAlignment="1">
      <alignment horizontal="center"/>
    </xf>
    <xf numFmtId="172" fontId="0" fillId="11" borderId="5" xfId="0" applyNumberFormat="1" applyFill="1" applyBorder="1" applyAlignment="1">
      <alignment horizontal="center"/>
    </xf>
    <xf numFmtId="0" fontId="0" fillId="11" borderId="4" xfId="0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Fill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0" fillId="9" borderId="1" xfId="0" applyFill="1" applyBorder="1" applyAlignment="1">
      <alignment/>
    </xf>
    <xf numFmtId="1" fontId="0" fillId="0" borderId="0" xfId="0" applyNumberFormat="1" applyAlignment="1">
      <alignment/>
    </xf>
    <xf numFmtId="0" fontId="0" fillId="5" borderId="3" xfId="0" applyFill="1" applyBorder="1" applyAlignment="1">
      <alignment/>
    </xf>
    <xf numFmtId="0" fontId="2" fillId="5" borderId="2" xfId="0" applyFont="1" applyFill="1" applyBorder="1" applyAlignment="1">
      <alignment horizontal="right"/>
    </xf>
    <xf numFmtId="0" fontId="0" fillId="5" borderId="0" xfId="0" applyFill="1" applyAlignment="1">
      <alignment horizontal="center"/>
    </xf>
    <xf numFmtId="0" fontId="0" fillId="0" borderId="0" xfId="0" applyFill="1" applyAlignment="1">
      <alignment/>
    </xf>
    <xf numFmtId="2" fontId="0" fillId="10" borderId="2" xfId="0" applyNumberFormat="1" applyFill="1" applyBorder="1" applyAlignment="1">
      <alignment horizontal="center"/>
    </xf>
    <xf numFmtId="2" fontId="0" fillId="11" borderId="2" xfId="0" applyNumberForma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174" fontId="0" fillId="0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Alignment="1">
      <alignment horizontal="left"/>
    </xf>
    <xf numFmtId="0" fontId="0" fillId="14" borderId="0" xfId="0" applyFill="1" applyAlignment="1">
      <alignment/>
    </xf>
    <xf numFmtId="0" fontId="0" fillId="14" borderId="0" xfId="0" applyFill="1" applyAlignment="1">
      <alignment horizontal="center"/>
    </xf>
    <xf numFmtId="2" fontId="0" fillId="8" borderId="0" xfId="0" applyNumberFormat="1" applyFill="1" applyAlignment="1">
      <alignment horizontal="center"/>
    </xf>
    <xf numFmtId="11" fontId="0" fillId="6" borderId="0" xfId="0" applyNumberFormat="1" applyFill="1" applyAlignment="1">
      <alignment/>
    </xf>
    <xf numFmtId="0" fontId="0" fillId="9" borderId="0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18" fillId="15" borderId="0" xfId="0" applyFont="1" applyFill="1" applyAlignment="1">
      <alignment/>
    </xf>
    <xf numFmtId="0" fontId="18" fillId="15" borderId="2" xfId="0" applyFont="1" applyFill="1" applyBorder="1" applyAlignment="1">
      <alignment/>
    </xf>
    <xf numFmtId="174" fontId="18" fillId="15" borderId="0" xfId="0" applyNumberFormat="1" applyFont="1" applyFill="1" applyAlignment="1">
      <alignment horizontal="center"/>
    </xf>
    <xf numFmtId="174" fontId="0" fillId="2" borderId="0" xfId="0" applyNumberForma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10" borderId="0" xfId="0" applyFill="1" applyAlignment="1">
      <alignment/>
    </xf>
    <xf numFmtId="0" fontId="0" fillId="8" borderId="8" xfId="0" applyFill="1" applyBorder="1" applyAlignment="1">
      <alignment/>
    </xf>
    <xf numFmtId="174" fontId="0" fillId="8" borderId="8" xfId="0" applyNumberFormat="1" applyFill="1" applyBorder="1" applyAlignment="1">
      <alignment horizontal="center"/>
    </xf>
    <xf numFmtId="2" fontId="0" fillId="8" borderId="8" xfId="0" applyNumberFormat="1" applyFill="1" applyBorder="1" applyAlignment="1">
      <alignment horizontal="center"/>
    </xf>
    <xf numFmtId="2" fontId="0" fillId="8" borderId="8" xfId="0" applyNumberFormat="1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2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2" fontId="0" fillId="3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1" fontId="0" fillId="9" borderId="0" xfId="0" applyNumberFormat="1" applyFill="1" applyAlignment="1">
      <alignment horizontal="center"/>
    </xf>
    <xf numFmtId="1" fontId="0" fillId="9" borderId="1" xfId="0" applyNumberFormat="1" applyFill="1" applyBorder="1" applyAlignment="1">
      <alignment horizontal="center"/>
    </xf>
    <xf numFmtId="174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11" borderId="8" xfId="0" applyFill="1" applyBorder="1" applyAlignment="1">
      <alignment/>
    </xf>
    <xf numFmtId="2" fontId="18" fillId="15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 horizontal="center"/>
    </xf>
    <xf numFmtId="0" fontId="0" fillId="0" borderId="15" xfId="0" applyBorder="1" applyAlignment="1">
      <alignment/>
    </xf>
    <xf numFmtId="2" fontId="0" fillId="12" borderId="8" xfId="0" applyNumberFormat="1" applyFill="1" applyBorder="1" applyAlignment="1">
      <alignment horizontal="center"/>
    </xf>
    <xf numFmtId="2" fontId="0" fillId="11" borderId="7" xfId="0" applyNumberFormat="1" applyFill="1" applyBorder="1" applyAlignment="1">
      <alignment horizontal="center"/>
    </xf>
    <xf numFmtId="2" fontId="0" fillId="11" borderId="6" xfId="0" applyNumberFormat="1" applyFill="1" applyBorder="1" applyAlignment="1">
      <alignment horizontal="center"/>
    </xf>
    <xf numFmtId="174" fontId="0" fillId="0" borderId="8" xfId="0" applyNumberFormat="1" applyBorder="1" applyAlignment="1">
      <alignment horizontal="center"/>
    </xf>
    <xf numFmtId="174" fontId="0" fillId="0" borderId="8" xfId="0" applyNumberFormat="1" applyFill="1" applyBorder="1" applyAlignment="1">
      <alignment horizontal="center"/>
    </xf>
    <xf numFmtId="0" fontId="0" fillId="16" borderId="0" xfId="0" applyFill="1" applyAlignment="1">
      <alignment/>
    </xf>
    <xf numFmtId="0" fontId="0" fillId="16" borderId="8" xfId="0" applyFill="1" applyBorder="1" applyAlignment="1">
      <alignment horizontal="center"/>
    </xf>
    <xf numFmtId="0" fontId="0" fillId="9" borderId="0" xfId="0" applyFill="1" applyAlignment="1">
      <alignment horizontal="left"/>
    </xf>
    <xf numFmtId="174" fontId="0" fillId="8" borderId="6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174" fontId="19" fillId="0" borderId="0" xfId="0" applyNumberFormat="1" applyFont="1" applyAlignment="1">
      <alignment horizontal="center"/>
    </xf>
    <xf numFmtId="174" fontId="19" fillId="0" borderId="0" xfId="0" applyNumberFormat="1" applyFont="1" applyFill="1" applyBorder="1" applyAlignment="1">
      <alignment horizontal="center"/>
    </xf>
    <xf numFmtId="174" fontId="0" fillId="0" borderId="0" xfId="0" applyNumberFormat="1" applyFont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174" fontId="19" fillId="0" borderId="2" xfId="0" applyNumberFormat="1" applyFont="1" applyBorder="1" applyAlignment="1">
      <alignment horizontal="center"/>
    </xf>
    <xf numFmtId="174" fontId="19" fillId="0" borderId="2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3" borderId="0" xfId="0" applyFont="1" applyFill="1" applyAlignment="1">
      <alignment/>
    </xf>
    <xf numFmtId="0" fontId="23" fillId="0" borderId="7" xfId="0" applyFont="1" applyBorder="1" applyAlignment="1">
      <alignment/>
    </xf>
    <xf numFmtId="0" fontId="23" fillId="0" borderId="1" xfId="0" applyFont="1" applyBorder="1" applyAlignment="1">
      <alignment/>
    </xf>
    <xf numFmtId="2" fontId="23" fillId="2" borderId="0" xfId="0" applyNumberFormat="1" applyFont="1" applyFill="1" applyAlignment="1">
      <alignment horizontal="center"/>
    </xf>
    <xf numFmtId="0" fontId="0" fillId="2" borderId="2" xfId="0" applyFont="1" applyFill="1" applyBorder="1" applyAlignment="1">
      <alignment/>
    </xf>
    <xf numFmtId="2" fontId="0" fillId="2" borderId="0" xfId="0" applyNumberFormat="1" applyFont="1" applyFill="1" applyAlignment="1">
      <alignment horizontal="center"/>
    </xf>
    <xf numFmtId="0" fontId="1" fillId="9" borderId="0" xfId="0" applyFont="1" applyFill="1" applyAlignment="1">
      <alignment/>
    </xf>
    <xf numFmtId="0" fontId="0" fillId="8" borderId="8" xfId="0" applyFill="1" applyBorder="1" applyAlignment="1">
      <alignment horizontal="center"/>
    </xf>
    <xf numFmtId="0" fontId="9" fillId="9" borderId="0" xfId="0" applyFont="1" applyFill="1" applyAlignment="1">
      <alignment horizontal="left"/>
    </xf>
    <xf numFmtId="0" fontId="9" fillId="9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Plot of Variance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'Different orders of fit'!$A$11:$A$27</c:f>
              <c:numCache/>
            </c:numRef>
          </c:cat>
          <c:val>
            <c:numRef>
              <c:f>'Different orders of fit'!$B$11:$B$32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'Different orders of fit'!$A$11:$A$27</c:f>
              <c:numCache/>
            </c:numRef>
          </c:cat>
          <c:val>
            <c:numRef>
              <c:f>'Different orders of fit'!$C$11:$C$27</c:f>
              <c:numCache/>
            </c:numRef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'Different orders of fit'!$C$30:$C$46</c:f>
              <c:numCache/>
            </c:numRef>
          </c:val>
          <c:smooth val="0"/>
        </c:ser>
        <c:axId val="8441790"/>
        <c:axId val="8867247"/>
      </c:lineChart>
      <c:dateAx>
        <c:axId val="8441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8867247"/>
        <c:crosses val="autoZero"/>
        <c:auto val="0"/>
        <c:noMultiLvlLbl val="0"/>
      </c:dateAx>
      <c:valAx>
        <c:axId val="8867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8441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Eigenfunctions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Eigenfunctions!$B$6</c:f>
              <c:strCache>
                <c:ptCount val="1"/>
                <c:pt idx="0">
                  <c:v>373.97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/>
            </c:numRef>
          </c:cat>
          <c:val>
            <c:numRef>
              <c:f>Eigenfunctions!$B$7:$B$23</c:f>
              <c:numCache/>
            </c:numRef>
          </c:val>
          <c:smooth val="0"/>
        </c:ser>
        <c:ser>
          <c:idx val="1"/>
          <c:order val="1"/>
          <c:tx>
            <c:strRef>
              <c:f>Eigenfunctions!$C$6</c:f>
              <c:strCache>
                <c:ptCount val="1"/>
                <c:pt idx="0">
                  <c:v>8.70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/>
            </c:numRef>
          </c:cat>
          <c:val>
            <c:numRef>
              <c:f>Eigenfunctions!$C$7:$C$23</c:f>
              <c:numCache/>
            </c:numRef>
          </c:val>
          <c:smooth val="1"/>
        </c:ser>
        <c:ser>
          <c:idx val="2"/>
          <c:order val="2"/>
          <c:tx>
            <c:strRef>
              <c:f>Eigenfunctions!$D$6</c:f>
              <c:strCache>
                <c:ptCount val="1"/>
                <c:pt idx="0">
                  <c:v>0.75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/>
            </c:numRef>
          </c:cat>
          <c:val>
            <c:numRef>
              <c:f>Eigenfunctions!$D$7:$D$23</c:f>
              <c:numCache/>
            </c:numRef>
          </c:val>
          <c:smooth val="0"/>
        </c:ser>
        <c:ser>
          <c:idx val="3"/>
          <c:order val="3"/>
          <c:tx>
            <c:strRef>
              <c:f>Eigenfunctions!$E$6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/>
            </c:numRef>
          </c:cat>
          <c:val>
            <c:numRef>
              <c:f>Eigenfunctions!$E$7:$E$23</c:f>
              <c:numCache/>
            </c:numRef>
          </c:val>
          <c:smooth val="0"/>
        </c:ser>
        <c:ser>
          <c:idx val="4"/>
          <c:order val="4"/>
          <c:tx>
            <c:strRef>
              <c:f>Eigenfunctions!$F$6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/>
            </c:numRef>
          </c:cat>
          <c:val>
            <c:numRef>
              <c:f>Eigenfunctions!$F$7:$F$23</c:f>
              <c:numCache/>
            </c:numRef>
          </c:val>
          <c:smooth val="0"/>
        </c:ser>
        <c:ser>
          <c:idx val="5"/>
          <c:order val="5"/>
          <c:tx>
            <c:strRef>
              <c:f>Eigenfunctions!$G$6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/>
            </c:numRef>
          </c:cat>
          <c:val>
            <c:numRef>
              <c:f>Eigenfunctions!$G$7:$G$23</c:f>
              <c:numCache/>
            </c:numRef>
          </c:val>
          <c:smooth val="0"/>
        </c:ser>
        <c:axId val="12696360"/>
        <c:axId val="47158377"/>
      </c:lineChart>
      <c:dateAx>
        <c:axId val="12696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158377"/>
        <c:crosses val="autoZero"/>
        <c:auto val="0"/>
        <c:noMultiLvlLbl val="0"/>
      </c:dateAx>
      <c:valAx>
        <c:axId val="47158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96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Eigenfunctions</a:t>
            </a:r>
          </a:p>
        </c:rich>
      </c:tx>
      <c:layout>
        <c:manualLayout>
          <c:xMode val="factor"/>
          <c:yMode val="factor"/>
          <c:x val="-0.211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425"/>
          <c:w val="0.965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Eigenfunctions!$B$6</c:f>
              <c:strCache>
                <c:ptCount val="1"/>
                <c:pt idx="0">
                  <c:v>373.97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/>
            </c:numRef>
          </c:cat>
          <c:val>
            <c:numRef>
              <c:f>Eigenfunctions!$B$7:$B$23</c:f>
              <c:numCache/>
            </c:numRef>
          </c:val>
          <c:smooth val="0"/>
        </c:ser>
        <c:ser>
          <c:idx val="1"/>
          <c:order val="1"/>
          <c:tx>
            <c:strRef>
              <c:f>Eigenfunctions!$C$6</c:f>
              <c:strCache>
                <c:ptCount val="1"/>
                <c:pt idx="0">
                  <c:v>8.70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/>
            </c:numRef>
          </c:cat>
          <c:val>
            <c:numRef>
              <c:f>Eigenfunctions!$C$7:$C$23</c:f>
              <c:numCache/>
            </c:numRef>
          </c:val>
          <c:smooth val="1"/>
        </c:ser>
        <c:ser>
          <c:idx val="2"/>
          <c:order val="2"/>
          <c:tx>
            <c:strRef>
              <c:f>Eigenfunctions!$D$6</c:f>
              <c:strCache>
                <c:ptCount val="1"/>
                <c:pt idx="0">
                  <c:v>0.75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/>
            </c:numRef>
          </c:cat>
          <c:val>
            <c:numRef>
              <c:f>Eigenfunctions!$D$7:$D$23</c:f>
              <c:numCache/>
            </c:numRef>
          </c:val>
          <c:smooth val="0"/>
        </c:ser>
        <c:axId val="21772210"/>
        <c:axId val="61732163"/>
      </c:lineChart>
      <c:dateAx>
        <c:axId val="21772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732163"/>
        <c:crosses val="autoZero"/>
        <c:auto val="0"/>
        <c:noMultiLvlLbl val="0"/>
      </c:dateAx>
      <c:valAx>
        <c:axId val="61732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772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22"/>
          <c:y val="0.074"/>
          <c:w val="0.238"/>
          <c:h val="0.15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Eigenfunctions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Eigenfunctions!$B$6</c:f>
              <c:strCache>
                <c:ptCount val="1"/>
                <c:pt idx="0">
                  <c:v>373.97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Eigenfunctions!$B$7:$B$23</c:f>
              <c:numCache>
                <c:ptCount val="17"/>
                <c:pt idx="0">
                  <c:v>0.04036364368273479</c:v>
                </c:pt>
                <c:pt idx="1">
                  <c:v>0.04350371810264536</c:v>
                </c:pt>
                <c:pt idx="2">
                  <c:v>0.22716072076569147</c:v>
                </c:pt>
                <c:pt idx="3">
                  <c:v>0.39154684570675674</c:v>
                </c:pt>
                <c:pt idx="4">
                  <c:v>0.44827518707101877</c:v>
                </c:pt>
                <c:pt idx="5">
                  <c:v>0.5335220185059304</c:v>
                </c:pt>
                <c:pt idx="6">
                  <c:v>0.6138802249493049</c:v>
                </c:pt>
                <c:pt idx="7">
                  <c:v>0.6157216047376621</c:v>
                </c:pt>
                <c:pt idx="8">
                  <c:v>0.6530862391632126</c:v>
                </c:pt>
                <c:pt idx="9">
                  <c:v>0.7502395076786034</c:v>
                </c:pt>
                <c:pt idx="10">
                  <c:v>0.8249818240521026</c:v>
                </c:pt>
                <c:pt idx="11">
                  <c:v>0.8773131882837102</c:v>
                </c:pt>
                <c:pt idx="12">
                  <c:v>0.9072336003734263</c:v>
                </c:pt>
                <c:pt idx="13">
                  <c:v>0.9147430603212509</c:v>
                </c:pt>
                <c:pt idx="14">
                  <c:v>0.9018429685055427</c:v>
                </c:pt>
                <c:pt idx="15">
                  <c:v>0.9010593478493933</c:v>
                </c:pt>
                <c:pt idx="16">
                  <c:v>0.8998415681271841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Eigenfunctions!$C$6</c:f>
              <c:strCache>
                <c:ptCount val="1"/>
                <c:pt idx="0">
                  <c:v>8.70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Eigenfunctions!$C$7:$C$23</c:f>
              <c:numCache>
                <c:ptCount val="17"/>
                <c:pt idx="0">
                  <c:v>-0.25237386665323325</c:v>
                </c:pt>
                <c:pt idx="1">
                  <c:v>-0.2576943001627472</c:v>
                </c:pt>
                <c:pt idx="2">
                  <c:v>-0.5352981843586011</c:v>
                </c:pt>
                <c:pt idx="3">
                  <c:v>-0.7120106122632553</c:v>
                </c:pt>
                <c:pt idx="4">
                  <c:v>-0.7513918110639338</c:v>
                </c:pt>
                <c:pt idx="5">
                  <c:v>-0.7825111503671961</c:v>
                </c:pt>
                <c:pt idx="6">
                  <c:v>-0.7713393541634563</c:v>
                </c:pt>
                <c:pt idx="7">
                  <c:v>-0.7705049036583156</c:v>
                </c:pt>
                <c:pt idx="8">
                  <c:v>-0.7467997986704231</c:v>
                </c:pt>
                <c:pt idx="9">
                  <c:v>-0.6048765571729364</c:v>
                </c:pt>
                <c:pt idx="10">
                  <c:v>-0.356741425874736</c:v>
                </c:pt>
                <c:pt idx="11">
                  <c:v>-0.0023944047758219233</c:v>
                </c:pt>
                <c:pt idx="12">
                  <c:v>0.45816450612380594</c:v>
                </c:pt>
                <c:pt idx="13">
                  <c:v>1.0249353068241476</c:v>
                </c:pt>
                <c:pt idx="14">
                  <c:v>1.6406264197165008</c:v>
                </c:pt>
                <c:pt idx="15">
                  <c:v>1.6634627696641384</c:v>
                </c:pt>
                <c:pt idx="16">
                  <c:v>1.6979179973252023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Eigenfunctions!$D$6</c:f>
              <c:strCache>
                <c:ptCount val="1"/>
                <c:pt idx="0">
                  <c:v>0.75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Eigenfunctions!$D$7:$D$23</c:f>
              <c:numCache>
                <c:ptCount val="17"/>
                <c:pt idx="0">
                  <c:v>2.105867566514844</c:v>
                </c:pt>
                <c:pt idx="1">
                  <c:v>2.091620175379874</c:v>
                </c:pt>
                <c:pt idx="2">
                  <c:v>1.28485557973011</c:v>
                </c:pt>
                <c:pt idx="3">
                  <c:v>0.61946102027617</c:v>
                </c:pt>
                <c:pt idx="4">
                  <c:v>0.40691076082517236</c:v>
                </c:pt>
                <c:pt idx="5">
                  <c:v>0.10968388815302377</c:v>
                </c:pt>
                <c:pt idx="6">
                  <c:v>-0.13848390655718912</c:v>
                </c:pt>
                <c:pt idx="7">
                  <c:v>-0.14371340696752177</c:v>
                </c:pt>
                <c:pt idx="8">
                  <c:v>-0.2444758166393286</c:v>
                </c:pt>
                <c:pt idx="9">
                  <c:v>-0.4430180941008871</c:v>
                </c:pt>
                <c:pt idx="10">
                  <c:v>-0.4859429442316517</c:v>
                </c:pt>
                <c:pt idx="11">
                  <c:v>-0.3732503670316224</c:v>
                </c:pt>
                <c:pt idx="12">
                  <c:v>-0.10494036250079913</c:v>
                </c:pt>
                <c:pt idx="13">
                  <c:v>0.3189870693608182</c:v>
                </c:pt>
                <c:pt idx="14">
                  <c:v>0.8468511128292239</c:v>
                </c:pt>
                <c:pt idx="15">
                  <c:v>0.8674058144572008</c:v>
                </c:pt>
                <c:pt idx="16">
                  <c:v>0.8985319285532289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Eigenfunctions!$E$6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Eigenfunctions!$E$7:$E$23</c:f>
              <c:numCache>
                <c:ptCount val="17"/>
              </c:numCache>
            </c:numRef>
          </c:val>
          <c:smooth val="0"/>
        </c:ser>
        <c:ser>
          <c:idx val="4"/>
          <c:order val="4"/>
          <c:tx>
            <c:strRef>
              <c:f>Eigenfunctions!$F$6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Eigenfunctions!$F$7:$F$23</c:f>
              <c:numCache>
                <c:ptCount val="17"/>
              </c:numCache>
            </c:numRef>
          </c:val>
          <c:smooth val="0"/>
        </c:ser>
        <c:ser>
          <c:idx val="5"/>
          <c:order val="5"/>
          <c:tx>
            <c:strRef>
              <c:f>Eigenfunctions!$G$6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Eigenfunctions!$G$7:$G$23</c:f>
              <c:numCache>
                <c:ptCount val="17"/>
              </c:numCache>
            </c:numRef>
          </c:val>
          <c:smooth val="0"/>
        </c:ser>
        <c:axId val="18718556"/>
        <c:axId val="34249277"/>
      </c:lineChart>
      <c:dateAx>
        <c:axId val="18718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249277"/>
        <c:crosses val="autoZero"/>
        <c:auto val="0"/>
        <c:noMultiLvlLbl val="0"/>
      </c:dateAx>
      <c:valAx>
        <c:axId val="34249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18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Response for each 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canon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'response to selection'!$H$6:$H$22</c:f>
              <c:numCache/>
            </c:numRef>
          </c:val>
          <c:smooth val="0"/>
        </c:ser>
        <c:ser>
          <c:idx val="2"/>
          <c:order val="1"/>
          <c:tx>
            <c:v>traits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'response to selection'!$I$6:$I$22</c:f>
              <c:numCache/>
            </c:numRef>
          </c:val>
          <c:smooth val="0"/>
        </c:ser>
        <c:axId val="39808038"/>
        <c:axId val="22728023"/>
      </c:lineChart>
      <c:dateAx>
        <c:axId val="3980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728023"/>
        <c:crosses val="autoZero"/>
        <c:auto val="0"/>
        <c:noMultiLvlLbl val="0"/>
      </c:dateAx>
      <c:valAx>
        <c:axId val="22728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08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Response for each age (kg)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19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25"/>
          <c:w val="1"/>
          <c:h val="0.90975"/>
        </c:manualLayout>
      </c:layout>
      <c:lineChart>
        <c:grouping val="standard"/>
        <c:varyColors val="0"/>
        <c:ser>
          <c:idx val="1"/>
          <c:order val="0"/>
          <c:tx>
            <c:v>Index 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'response to selection'!$G$38:$G$54</c:f>
              <c:numCache/>
            </c:numRef>
          </c:val>
          <c:smooth val="0"/>
        </c:ser>
        <c:ser>
          <c:idx val="2"/>
          <c:order val="1"/>
          <c:tx>
            <c:v>Index C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Eigenfunctions!$A$7:$A$23</c:f>
              <c:numCache>
                <c:ptCount val="17"/>
                <c:pt idx="0">
                  <c:v>0</c:v>
                </c:pt>
                <c:pt idx="1">
                  <c:v>0.9999999999999964</c:v>
                </c:pt>
                <c:pt idx="2">
                  <c:v>63</c:v>
                </c:pt>
                <c:pt idx="3">
                  <c:v>126</c:v>
                </c:pt>
                <c:pt idx="4">
                  <c:v>150</c:v>
                </c:pt>
                <c:pt idx="5">
                  <c:v>189</c:v>
                </c:pt>
                <c:pt idx="6">
                  <c:v>230</c:v>
                </c:pt>
                <c:pt idx="7">
                  <c:v>231</c:v>
                </c:pt>
                <c:pt idx="8">
                  <c:v>252</c:v>
                </c:pt>
                <c:pt idx="9">
                  <c:v>315</c:v>
                </c:pt>
                <c:pt idx="10">
                  <c:v>378</c:v>
                </c:pt>
                <c:pt idx="11">
                  <c:v>441</c:v>
                </c:pt>
                <c:pt idx="12">
                  <c:v>504</c:v>
                </c:pt>
                <c:pt idx="13">
                  <c:v>567</c:v>
                </c:pt>
                <c:pt idx="14">
                  <c:v>625</c:v>
                </c:pt>
                <c:pt idx="15">
                  <c:v>627</c:v>
                </c:pt>
                <c:pt idx="16">
                  <c:v>630</c:v>
                </c:pt>
              </c:numCache>
            </c:numRef>
          </c:cat>
          <c:val>
            <c:numRef>
              <c:f>'response to selection'!$E$38:$E$54</c:f>
              <c:numCache/>
            </c:numRef>
          </c:val>
          <c:smooth val="0"/>
        </c:ser>
        <c:ser>
          <c:idx val="0"/>
          <c:order val="2"/>
          <c:tx>
            <c:v>Index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'response to selection'!$F$38:$F$54</c:f>
              <c:numCache/>
            </c:numRef>
          </c:val>
          <c:smooth val="0"/>
        </c:ser>
        <c:axId val="3225616"/>
        <c:axId val="29030545"/>
      </c:lineChart>
      <c:dateAx>
        <c:axId val="322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Age (days)</a:t>
                </a:r>
              </a:p>
            </c:rich>
          </c:tx>
          <c:layout>
            <c:manualLayout>
              <c:xMode val="factor"/>
              <c:yMode val="factor"/>
              <c:x val="0.02975"/>
              <c:y val="-0.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9030545"/>
        <c:crosses val="autoZero"/>
        <c:auto val="0"/>
        <c:noMultiLvlLbl val="0"/>
      </c:dateAx>
      <c:valAx>
        <c:axId val="29030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225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75"/>
          <c:y val="0"/>
          <c:w val="0.96225"/>
          <c:h val="1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A-hat'!$E$41:$U$41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A-hat'!$E$42:$U$42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A-hat'!$E$43:$U$43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A-hat'!$E$44:$U$44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A-hat'!$E$45:$U$45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A-hat'!$E$46:$U$46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A-hat'!$E$47:$U$47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A-hat'!$E$48:$U$48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A-hat'!$E$49:$U$49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A-hat'!$E$50:$U$50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A-hat'!$E$51:$U$51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A-hat'!$E$52:$U$52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A-hat'!$E$53:$U$53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A-hat'!$E$54:$U$54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A-hat'!$E$55:$U$55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A-hat'!$E$56:$U$56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A-hat'!$E$57:$U$57</c:f>
              <c:numCache/>
            </c:numRef>
          </c:val>
        </c:ser>
        <c:axId val="59948314"/>
        <c:axId val="2663915"/>
        <c:axId val="23975236"/>
      </c:surface3DChart>
      <c:catAx>
        <c:axId val="59948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63915"/>
        <c:crosses val="autoZero"/>
        <c:auto val="1"/>
        <c:lblOffset val="100"/>
        <c:noMultiLvlLbl val="0"/>
      </c:catAx>
      <c:valAx>
        <c:axId val="2663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48314"/>
        <c:crossesAt val="1"/>
        <c:crossBetween val="between"/>
        <c:dispUnits/>
      </c:valAx>
      <c:serAx>
        <c:axId val="239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6391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var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A-hat'!$C$41:$C$57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'all detail K-matrices and A-hat'!$A$41:$A$57</c:f>
              <c:numCache/>
            </c:numRef>
          </c:cat>
          <c:val>
            <c:numRef>
              <c:f>'all detail K-matrices and A-hat'!$B$41:$B$57</c:f>
              <c:numCache/>
            </c:numRef>
          </c:val>
          <c:smooth val="0"/>
        </c:ser>
        <c:axId val="14450533"/>
        <c:axId val="62945934"/>
      </c:lineChart>
      <c:dateAx>
        <c:axId val="1445053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62945934"/>
        <c:crosses val="autoZero"/>
        <c:auto val="0"/>
        <c:majorUnit val="1"/>
        <c:majorTimeUnit val="months"/>
        <c:noMultiLvlLbl val="0"/>
      </c:dateAx>
      <c:valAx>
        <c:axId val="62945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50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Improving the growthcurve</a:t>
            </a:r>
          </a:p>
        </c:rich>
      </c:tx>
      <c:layout>
        <c:manualLayout>
          <c:xMode val="factor"/>
          <c:yMode val="factor"/>
          <c:x val="0.02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07675"/>
          <c:w val="0.9215"/>
          <c:h val="0.855"/>
        </c:manualLayout>
      </c:layout>
      <c:lineChart>
        <c:grouping val="standard"/>
        <c:varyColors val="0"/>
        <c:ser>
          <c:idx val="1"/>
          <c:order val="0"/>
          <c:tx>
            <c:strRef>
              <c:f>ecomodel!$E$3</c:f>
              <c:strCache>
                <c:ptCount val="1"/>
                <c:pt idx="0">
                  <c:v>weights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ecomodel!$D$4:$D$67</c:f>
              <c:numCache/>
            </c:numRef>
          </c:cat>
          <c:val>
            <c:numRef>
              <c:f>ecomodel!$E$4:$E$67</c:f>
              <c:numCache/>
            </c:numRef>
          </c:val>
          <c:smooth val="0"/>
        </c:ser>
        <c:ser>
          <c:idx val="0"/>
          <c:order val="1"/>
          <c:tx>
            <c:strRef>
              <c:f>ecomodel!$K$3</c:f>
              <c:strCache>
                <c:ptCount val="1"/>
                <c:pt idx="0">
                  <c:v>impr_wght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ecomodel!$K$4:$K$67</c:f>
              <c:numCache/>
            </c:numRef>
          </c:val>
          <c:smooth val="0"/>
        </c:ser>
        <c:axId val="29642495"/>
        <c:axId val="65455864"/>
      </c:lineChart>
      <c:catAx>
        <c:axId val="29642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20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55864"/>
        <c:crosses val="autoZero"/>
        <c:auto val="1"/>
        <c:lblOffset val="100"/>
        <c:tickMarkSkip val="8"/>
        <c:noMultiLvlLbl val="0"/>
      </c:catAx>
      <c:valAx>
        <c:axId val="65455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>
            <c:manualLayout>
              <c:xMode val="factor"/>
              <c:yMode val="factor"/>
              <c:x val="0.000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42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.67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5</xdr:col>
      <xdr:colOff>238125</xdr:colOff>
      <xdr:row>2</xdr:row>
      <xdr:rowOff>0</xdr:rowOff>
    </xdr:to>
    <xdr:sp macro="[0]!weightedlscf">
      <xdr:nvSpPr>
        <xdr:cNvPr id="1" name="TextBox 2"/>
        <xdr:cNvSpPr txBox="1">
          <a:spLocks noChangeArrowheads="1"/>
        </xdr:cNvSpPr>
      </xdr:nvSpPr>
      <xdr:spPr>
        <a:xfrm>
          <a:off x="2552700" y="66675"/>
          <a:ext cx="733425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</a:t>
          </a:r>
        </a:p>
      </xdr:txBody>
    </xdr:sp>
    <xdr:clientData/>
  </xdr:twoCellAnchor>
  <xdr:twoCellAnchor>
    <xdr:from>
      <xdr:col>2</xdr:col>
      <xdr:colOff>66675</xdr:colOff>
      <xdr:row>9</xdr:row>
      <xdr:rowOff>76200</xdr:rowOff>
    </xdr:from>
    <xdr:to>
      <xdr:col>10</xdr:col>
      <xdr:colOff>419100</xdr:colOff>
      <xdr:row>27</xdr:row>
      <xdr:rowOff>47625</xdr:rowOff>
    </xdr:to>
    <xdr:graphicFrame>
      <xdr:nvGraphicFramePr>
        <xdr:cNvPr id="2" name="Chart 8"/>
        <xdr:cNvGraphicFramePr/>
      </xdr:nvGraphicFramePr>
      <xdr:xfrm>
        <a:off x="1285875" y="1533525"/>
        <a:ext cx="52768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66675</xdr:colOff>
      <xdr:row>5</xdr:row>
      <xdr:rowOff>19050</xdr:rowOff>
    </xdr:from>
    <xdr:ext cx="1438275" cy="76200"/>
    <xdr:sp>
      <xdr:nvSpPr>
        <xdr:cNvPr id="3" name="TextBox 10"/>
        <xdr:cNvSpPr txBox="1">
          <a:spLocks noChangeArrowheads="1"/>
        </xdr:cNvSpPr>
      </xdr:nvSpPr>
      <xdr:spPr>
        <a:xfrm>
          <a:off x="2505075" y="828675"/>
          <a:ext cx="1438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5</xdr:row>
      <xdr:rowOff>104775</xdr:rowOff>
    </xdr:from>
    <xdr:to>
      <xdr:col>5</xdr:col>
      <xdr:colOff>504825</xdr:colOff>
      <xdr:row>9</xdr:row>
      <xdr:rowOff>19050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76200" y="914400"/>
          <a:ext cx="34766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Note: this graph is are based on a selected area of 17 data points, 11 equispaced over trajectory + the 6 from the example. If your example contains more or less than those, you will have to redraw the graph by selecting the appropriate boxes</a:t>
          </a:r>
        </a:p>
      </xdr:txBody>
    </xdr:sp>
    <xdr:clientData/>
  </xdr:twoCellAnchor>
  <xdr:twoCellAnchor>
    <xdr:from>
      <xdr:col>5</xdr:col>
      <xdr:colOff>247650</xdr:colOff>
      <xdr:row>9</xdr:row>
      <xdr:rowOff>76200</xdr:rowOff>
    </xdr:from>
    <xdr:to>
      <xdr:col>10</xdr:col>
      <xdr:colOff>180975</xdr:colOff>
      <xdr:row>11</xdr:row>
      <xdr:rowOff>104775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3295650" y="1533525"/>
          <a:ext cx="30289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 line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 from the covariance function
The </a:t>
          </a:r>
          <a:r>
            <a:rPr lang="en-US" cap="none" sz="10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blue line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from a variance function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0.0185</cdr:y>
    </cdr:from>
    <cdr:to>
      <cdr:x>0.965</cdr:x>
      <cdr:y>0.087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66675"/>
          <a:ext cx="933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Eigenvalues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66675</xdr:rowOff>
    </xdr:from>
    <xdr:to>
      <xdr:col>5</xdr:col>
      <xdr:colOff>485775</xdr:colOff>
      <xdr:row>1</xdr:row>
      <xdr:rowOff>142875</xdr:rowOff>
    </xdr:to>
    <xdr:sp macro="[0]!weightedlscf">
      <xdr:nvSpPr>
        <xdr:cNvPr id="1" name="TextBox 2"/>
        <xdr:cNvSpPr txBox="1">
          <a:spLocks noChangeArrowheads="1"/>
        </xdr:cNvSpPr>
      </xdr:nvSpPr>
      <xdr:spPr>
        <a:xfrm>
          <a:off x="1838325" y="66675"/>
          <a:ext cx="16954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  for this fit</a:t>
          </a:r>
        </a:p>
      </xdr:txBody>
    </xdr:sp>
    <xdr:clientData/>
  </xdr:twoCellAnchor>
  <xdr:twoCellAnchor>
    <xdr:from>
      <xdr:col>7</xdr:col>
      <xdr:colOff>9525</xdr:colOff>
      <xdr:row>1</xdr:row>
      <xdr:rowOff>9525</xdr:rowOff>
    </xdr:from>
    <xdr:to>
      <xdr:col>12</xdr:col>
      <xdr:colOff>600075</xdr:colOff>
      <xdr:row>23</xdr:row>
      <xdr:rowOff>133350</xdr:rowOff>
    </xdr:to>
    <xdr:graphicFrame>
      <xdr:nvGraphicFramePr>
        <xdr:cNvPr id="2" name="Chart 3"/>
        <xdr:cNvGraphicFramePr/>
      </xdr:nvGraphicFramePr>
      <xdr:xfrm>
        <a:off x="4276725" y="171450"/>
        <a:ext cx="36385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342900</xdr:colOff>
      <xdr:row>7</xdr:row>
      <xdr:rowOff>0</xdr:rowOff>
    </xdr:from>
    <xdr:to>
      <xdr:col>12</xdr:col>
      <xdr:colOff>438150</xdr:colOff>
      <xdr:row>8</xdr:row>
      <xdr:rowOff>66675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048500" y="1133475"/>
          <a:ext cx="7048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eigenvalues</a:t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17</xdr:col>
      <xdr:colOff>600075</xdr:colOff>
      <xdr:row>50</xdr:row>
      <xdr:rowOff>133350</xdr:rowOff>
    </xdr:to>
    <xdr:graphicFrame>
      <xdr:nvGraphicFramePr>
        <xdr:cNvPr id="4" name="Chart 7"/>
        <xdr:cNvGraphicFramePr/>
      </xdr:nvGraphicFramePr>
      <xdr:xfrm>
        <a:off x="7315200" y="4533900"/>
        <a:ext cx="36480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66675</xdr:rowOff>
    </xdr:from>
    <xdr:to>
      <xdr:col>6</xdr:col>
      <xdr:colOff>276225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47625" y="876300"/>
        <a:ext cx="38862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</xdr:row>
      <xdr:rowOff>47625</xdr:rowOff>
    </xdr:from>
    <xdr:to>
      <xdr:col>15</xdr:col>
      <xdr:colOff>266700</xdr:colOff>
      <xdr:row>21</xdr:row>
      <xdr:rowOff>133350</xdr:rowOff>
    </xdr:to>
    <xdr:graphicFrame>
      <xdr:nvGraphicFramePr>
        <xdr:cNvPr id="2" name="Chart 2"/>
        <xdr:cNvGraphicFramePr/>
      </xdr:nvGraphicFramePr>
      <xdr:xfrm>
        <a:off x="5495925" y="857250"/>
        <a:ext cx="39147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</xdr:colOff>
      <xdr:row>0</xdr:row>
      <xdr:rowOff>28575</xdr:rowOff>
    </xdr:from>
    <xdr:to>
      <xdr:col>8</xdr:col>
      <xdr:colOff>542925</xdr:colOff>
      <xdr:row>1</xdr:row>
      <xdr:rowOff>142875</xdr:rowOff>
    </xdr:to>
    <xdr:sp macro="[0]!response">
      <xdr:nvSpPr>
        <xdr:cNvPr id="3" name="TextBox 3"/>
        <xdr:cNvSpPr txBox="1">
          <a:spLocks noChangeArrowheads="1"/>
        </xdr:cNvSpPr>
      </xdr:nvSpPr>
      <xdr:spPr>
        <a:xfrm>
          <a:off x="4333875" y="28575"/>
          <a:ext cx="1085850" cy="2762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calculate response</a:t>
          </a:r>
        </a:p>
      </xdr:txBody>
    </xdr:sp>
    <xdr:clientData/>
  </xdr:twoCellAnchor>
  <xdr:twoCellAnchor>
    <xdr:from>
      <xdr:col>6</xdr:col>
      <xdr:colOff>400050</xdr:colOff>
      <xdr:row>2</xdr:row>
      <xdr:rowOff>57150</xdr:rowOff>
    </xdr:from>
    <xdr:to>
      <xdr:col>6</xdr:col>
      <xdr:colOff>600075</xdr:colOff>
      <xdr:row>2</xdr:row>
      <xdr:rowOff>57150</xdr:rowOff>
    </xdr:to>
    <xdr:sp>
      <xdr:nvSpPr>
        <xdr:cNvPr id="4" name="Line 4"/>
        <xdr:cNvSpPr>
          <a:spLocks/>
        </xdr:cNvSpPr>
      </xdr:nvSpPr>
      <xdr:spPr>
        <a:xfrm flipH="1">
          <a:off x="4057650" y="381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3</xdr:row>
      <xdr:rowOff>9525</xdr:rowOff>
    </xdr:from>
    <xdr:to>
      <xdr:col>9</xdr:col>
      <xdr:colOff>400050</xdr:colOff>
      <xdr:row>3</xdr:row>
      <xdr:rowOff>19050</xdr:rowOff>
    </xdr:to>
    <xdr:sp>
      <xdr:nvSpPr>
        <xdr:cNvPr id="5" name="Line 6"/>
        <xdr:cNvSpPr>
          <a:spLocks/>
        </xdr:cNvSpPr>
      </xdr:nvSpPr>
      <xdr:spPr>
        <a:xfrm flipV="1">
          <a:off x="5362575" y="495300"/>
          <a:ext cx="523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85725</xdr:rowOff>
    </xdr:from>
    <xdr:to>
      <xdr:col>8</xdr:col>
      <xdr:colOff>0</xdr:colOff>
      <xdr:row>24</xdr:row>
      <xdr:rowOff>161925</xdr:rowOff>
    </xdr:to>
    <xdr:sp macro="[0]!ecoresponse2">
      <xdr:nvSpPr>
        <xdr:cNvPr id="6" name="TextBox 7"/>
        <xdr:cNvSpPr txBox="1">
          <a:spLocks noChangeArrowheads="1"/>
        </xdr:cNvSpPr>
      </xdr:nvSpPr>
      <xdr:spPr>
        <a:xfrm>
          <a:off x="4267200" y="3648075"/>
          <a:ext cx="609600" cy="4000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run economic model</a:t>
          </a:r>
        </a:p>
      </xdr:txBody>
    </xdr:sp>
    <xdr:clientData/>
  </xdr:twoCellAnchor>
  <xdr:twoCellAnchor>
    <xdr:from>
      <xdr:col>7</xdr:col>
      <xdr:colOff>0</xdr:colOff>
      <xdr:row>32</xdr:row>
      <xdr:rowOff>66675</xdr:rowOff>
    </xdr:from>
    <xdr:to>
      <xdr:col>8</xdr:col>
      <xdr:colOff>47625</xdr:colOff>
      <xdr:row>34</xdr:row>
      <xdr:rowOff>123825</xdr:rowOff>
    </xdr:to>
    <xdr:sp macro="[0]!optimize">
      <xdr:nvSpPr>
        <xdr:cNvPr id="7" name="TextBox 8"/>
        <xdr:cNvSpPr txBox="1">
          <a:spLocks noChangeArrowheads="1"/>
        </xdr:cNvSpPr>
      </xdr:nvSpPr>
      <xdr:spPr>
        <a:xfrm>
          <a:off x="4267200" y="5276850"/>
          <a:ext cx="657225" cy="4000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 optimize</a:t>
          </a:r>
        </a:p>
      </xdr:txBody>
    </xdr:sp>
    <xdr:clientData/>
  </xdr:twoCellAnchor>
  <xdr:twoCellAnchor>
    <xdr:from>
      <xdr:col>12</xdr:col>
      <xdr:colOff>571500</xdr:colOff>
      <xdr:row>31</xdr:row>
      <xdr:rowOff>9525</xdr:rowOff>
    </xdr:from>
    <xdr:to>
      <xdr:col>19</xdr:col>
      <xdr:colOff>342900</xdr:colOff>
      <xdr:row>44</xdr:row>
      <xdr:rowOff>76200</xdr:rowOff>
    </xdr:to>
    <xdr:graphicFrame>
      <xdr:nvGraphicFramePr>
        <xdr:cNvPr id="8" name="Chart 9"/>
        <xdr:cNvGraphicFramePr/>
      </xdr:nvGraphicFramePr>
      <xdr:xfrm>
        <a:off x="7886700" y="5057775"/>
        <a:ext cx="409575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22</xdr:row>
      <xdr:rowOff>85725</xdr:rowOff>
    </xdr:from>
    <xdr:to>
      <xdr:col>9</xdr:col>
      <xdr:colOff>9525</xdr:colOff>
      <xdr:row>24</xdr:row>
      <xdr:rowOff>161925</xdr:rowOff>
    </xdr:to>
    <xdr:sp macro="[0]!ecoresponse3">
      <xdr:nvSpPr>
        <xdr:cNvPr id="9" name="TextBox 10"/>
        <xdr:cNvSpPr txBox="1">
          <a:spLocks noChangeArrowheads="1"/>
        </xdr:cNvSpPr>
      </xdr:nvSpPr>
      <xdr:spPr>
        <a:xfrm>
          <a:off x="4886325" y="3648075"/>
          <a:ext cx="609600" cy="4000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run economic model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2</xdr:row>
      <xdr:rowOff>38100</xdr:rowOff>
    </xdr:from>
    <xdr:to>
      <xdr:col>20</xdr:col>
      <xdr:colOff>123825</xdr:colOff>
      <xdr:row>3</xdr:row>
      <xdr:rowOff>85725</xdr:rowOff>
    </xdr:to>
    <xdr:sp macro="[0]!AHAT">
      <xdr:nvSpPr>
        <xdr:cNvPr id="1" name="TextBox 2"/>
        <xdr:cNvSpPr txBox="1">
          <a:spLocks noChangeArrowheads="1"/>
        </xdr:cNvSpPr>
      </xdr:nvSpPr>
      <xdr:spPr>
        <a:xfrm>
          <a:off x="10763250" y="361950"/>
          <a:ext cx="1314450" cy="209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Plot functions</a:t>
          </a:r>
        </a:p>
      </xdr:txBody>
    </xdr:sp>
    <xdr:clientData/>
  </xdr:twoCellAnchor>
  <xdr:twoCellAnchor>
    <xdr:from>
      <xdr:col>15</xdr:col>
      <xdr:colOff>9525</xdr:colOff>
      <xdr:row>4</xdr:row>
      <xdr:rowOff>47625</xdr:rowOff>
    </xdr:from>
    <xdr:to>
      <xdr:col>21</xdr:col>
      <xdr:colOff>152400</xdr:colOff>
      <xdr:row>25</xdr:row>
      <xdr:rowOff>0</xdr:rowOff>
    </xdr:to>
    <xdr:graphicFrame>
      <xdr:nvGraphicFramePr>
        <xdr:cNvPr id="2" name="Chart 3"/>
        <xdr:cNvGraphicFramePr/>
      </xdr:nvGraphicFramePr>
      <xdr:xfrm>
        <a:off x="8915400" y="695325"/>
        <a:ext cx="38004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28575</xdr:colOff>
      <xdr:row>25</xdr:row>
      <xdr:rowOff>9525</xdr:rowOff>
    </xdr:from>
    <xdr:to>
      <xdr:col>20</xdr:col>
      <xdr:colOff>561975</xdr:colOff>
      <xdr:row>37</xdr:row>
      <xdr:rowOff>9525</xdr:rowOff>
    </xdr:to>
    <xdr:graphicFrame>
      <xdr:nvGraphicFramePr>
        <xdr:cNvPr id="3" name="Chart 5"/>
        <xdr:cNvGraphicFramePr/>
      </xdr:nvGraphicFramePr>
      <xdr:xfrm>
        <a:off x="8934450" y="4057650"/>
        <a:ext cx="35814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295275</xdr:colOff>
      <xdr:row>3</xdr:row>
      <xdr:rowOff>152400</xdr:rowOff>
    </xdr:from>
    <xdr:to>
      <xdr:col>19</xdr:col>
      <xdr:colOff>485775</xdr:colOff>
      <xdr:row>5</xdr:row>
      <xdr:rowOff>57150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810750" y="638175"/>
          <a:ext cx="2019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Variance Covariance Matrix</a:t>
          </a:r>
        </a:p>
      </xdr:txBody>
    </xdr:sp>
    <xdr:clientData/>
  </xdr:twoCellAnchor>
  <xdr:twoCellAnchor>
    <xdr:from>
      <xdr:col>16</xdr:col>
      <xdr:colOff>409575</xdr:colOff>
      <xdr:row>24</xdr:row>
      <xdr:rowOff>142875</xdr:rowOff>
    </xdr:from>
    <xdr:to>
      <xdr:col>19</xdr:col>
      <xdr:colOff>600075</xdr:colOff>
      <xdr:row>26</xdr:row>
      <xdr:rowOff>47625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925050" y="4029075"/>
          <a:ext cx="2019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Plot of Variance</a:t>
          </a:r>
        </a:p>
      </xdr:txBody>
    </xdr:sp>
    <xdr:clientData/>
  </xdr:twoCellAnchor>
  <xdr:twoCellAnchor>
    <xdr:from>
      <xdr:col>11</xdr:col>
      <xdr:colOff>333375</xdr:colOff>
      <xdr:row>37</xdr:row>
      <xdr:rowOff>38100</xdr:rowOff>
    </xdr:from>
    <xdr:to>
      <xdr:col>18</xdr:col>
      <xdr:colOff>542925</xdr:colOff>
      <xdr:row>42</xdr:row>
      <xdr:rowOff>28575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800850" y="6029325"/>
          <a:ext cx="4476750" cy="8001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Note: those graphs are based on a selected area of 17 data points, 11 equispaced over trajectory + the 6 from the example. If your example contains more or less than those, you will have to redraw the graphs by selecting the appropriate boxes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72</xdr:row>
      <xdr:rowOff>0</xdr:rowOff>
    </xdr:from>
    <xdr:to>
      <xdr:col>7</xdr:col>
      <xdr:colOff>409575</xdr:colOff>
      <xdr:row>90</xdr:row>
      <xdr:rowOff>114300</xdr:rowOff>
    </xdr:to>
    <xdr:graphicFrame>
      <xdr:nvGraphicFramePr>
        <xdr:cNvPr id="1" name="Chart 1"/>
        <xdr:cNvGraphicFramePr/>
      </xdr:nvGraphicFramePr>
      <xdr:xfrm>
        <a:off x="342900" y="11658600"/>
        <a:ext cx="43338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66"/>
  <sheetViews>
    <sheetView workbookViewId="0" topLeftCell="A1">
      <selection activeCell="E19" sqref="E19"/>
    </sheetView>
  </sheetViews>
  <sheetFormatPr defaultColWidth="9.140625" defaultRowHeight="12.75"/>
  <cols>
    <col min="1" max="1" width="15.00390625" style="0" customWidth="1"/>
    <col min="2" max="3" width="9.140625" style="1" customWidth="1"/>
    <col min="12" max="12" width="12.28125" style="0" customWidth="1"/>
  </cols>
  <sheetData>
    <row r="1" spans="1:14" ht="12.75">
      <c r="A1" s="10" t="s">
        <v>3</v>
      </c>
      <c r="B1" s="11"/>
      <c r="C1" s="36"/>
      <c r="D1" s="29"/>
      <c r="E1" s="44" t="s">
        <v>30</v>
      </c>
      <c r="F1" s="44"/>
      <c r="G1" s="45">
        <v>2</v>
      </c>
      <c r="H1" s="44" t="s">
        <v>7</v>
      </c>
      <c r="I1" s="44" t="s">
        <v>8</v>
      </c>
      <c r="J1" s="44"/>
      <c r="K1" s="29"/>
      <c r="L1" s="29"/>
      <c r="M1" s="79">
        <v>4</v>
      </c>
      <c r="N1" s="78" t="s">
        <v>40</v>
      </c>
    </row>
    <row r="2" spans="1:14" ht="12.75">
      <c r="A2" s="2"/>
      <c r="B2" s="2" t="s">
        <v>0</v>
      </c>
      <c r="C2" s="34">
        <v>0</v>
      </c>
      <c r="D2" s="43" t="s">
        <v>28</v>
      </c>
      <c r="E2" s="43"/>
      <c r="F2" s="29"/>
      <c r="G2" s="46">
        <v>3</v>
      </c>
      <c r="H2" s="14" t="s">
        <v>27</v>
      </c>
      <c r="I2" s="14"/>
      <c r="J2" s="14"/>
      <c r="K2" s="14"/>
      <c r="L2" s="29"/>
      <c r="M2" s="29"/>
      <c r="N2" s="78" t="s">
        <v>47</v>
      </c>
    </row>
    <row r="3" spans="1:12" ht="12.75">
      <c r="A3" s="10"/>
      <c r="B3" s="10" t="s">
        <v>4</v>
      </c>
      <c r="C3" s="35">
        <v>630</v>
      </c>
      <c r="D3" s="43" t="s">
        <v>29</v>
      </c>
      <c r="E3" s="43"/>
      <c r="F3" s="29"/>
      <c r="G3" s="47">
        <v>5</v>
      </c>
      <c r="H3" s="13" t="s">
        <v>9</v>
      </c>
      <c r="I3" s="13"/>
      <c r="J3" s="13"/>
      <c r="K3" s="13"/>
      <c r="L3" s="13" t="s">
        <v>38</v>
      </c>
    </row>
    <row r="4" spans="1:12" ht="12.75">
      <c r="A4" s="2"/>
      <c r="B4" s="3"/>
      <c r="C4" s="3"/>
      <c r="D4" s="29"/>
      <c r="E4" s="29"/>
      <c r="F4" s="29"/>
      <c r="G4" s="47">
        <v>5</v>
      </c>
      <c r="H4" s="13" t="s">
        <v>9</v>
      </c>
      <c r="I4" s="13" t="s">
        <v>10</v>
      </c>
      <c r="J4" s="13"/>
      <c r="K4" s="13"/>
      <c r="L4" s="13"/>
    </row>
    <row r="5" spans="1:12" ht="12.75">
      <c r="A5" s="33" t="s">
        <v>5</v>
      </c>
      <c r="B5" s="3">
        <v>6</v>
      </c>
      <c r="C5" s="3"/>
      <c r="D5" s="5" t="s">
        <v>2</v>
      </c>
      <c r="E5" s="5"/>
      <c r="F5" s="5"/>
      <c r="G5" s="70">
        <v>5</v>
      </c>
      <c r="H5" s="13" t="s">
        <v>39</v>
      </c>
      <c r="I5" s="13"/>
      <c r="J5" s="13"/>
      <c r="K5" s="13"/>
      <c r="L5" s="13"/>
    </row>
    <row r="6" spans="1:9" ht="12.75">
      <c r="A6" s="2"/>
      <c r="B6" s="3" t="s">
        <v>1</v>
      </c>
      <c r="C6" s="3" t="s">
        <v>11</v>
      </c>
      <c r="D6" s="8">
        <f>B7</f>
        <v>0.9999999999999964</v>
      </c>
      <c r="E6" s="8">
        <f>B8</f>
        <v>150</v>
      </c>
      <c r="F6" s="8">
        <f>B9</f>
        <v>230</v>
      </c>
      <c r="G6" s="8">
        <f>B10</f>
        <v>400</v>
      </c>
      <c r="H6" s="8">
        <f>B11</f>
        <v>500</v>
      </c>
      <c r="I6">
        <f>B12</f>
        <v>627</v>
      </c>
    </row>
    <row r="7" spans="1:9" ht="12.75">
      <c r="A7" s="4"/>
      <c r="B7">
        <v>0.9999999999999964</v>
      </c>
      <c r="C7" s="32">
        <f aca="true" t="shared" si="0" ref="C7:C12">(B7-($C$3/2))/($C$3/2)</f>
        <v>-0.9968253968253968</v>
      </c>
      <c r="D7" s="134">
        <v>4.238912176545898</v>
      </c>
      <c r="E7" s="135">
        <v>11.425197305308698</v>
      </c>
      <c r="F7" s="134">
        <v>12.752957425018668</v>
      </c>
      <c r="G7" s="134">
        <v>13.904123376355756</v>
      </c>
      <c r="H7" s="134">
        <v>19.022089750642657</v>
      </c>
      <c r="I7" s="134">
        <v>17.088829775130506</v>
      </c>
    </row>
    <row r="8" spans="1:9" ht="12.75">
      <c r="A8" s="4"/>
      <c r="B8">
        <v>150</v>
      </c>
      <c r="C8" s="32">
        <f t="shared" si="0"/>
        <v>-0.5238095238095238</v>
      </c>
      <c r="D8" s="134">
        <v>11.425197305308687</v>
      </c>
      <c r="E8" s="135">
        <v>78.23955609922714</v>
      </c>
      <c r="F8" s="134">
        <v>98.58325881624272</v>
      </c>
      <c r="G8" s="134">
        <v>102.61922020681155</v>
      </c>
      <c r="H8" s="134">
        <v>130.58047861670306</v>
      </c>
      <c r="I8" s="134">
        <v>109.05091411972498</v>
      </c>
    </row>
    <row r="9" spans="1:9" ht="12.75">
      <c r="A9" s="4"/>
      <c r="B9">
        <v>230</v>
      </c>
      <c r="C9" s="32">
        <f t="shared" si="0"/>
        <v>-0.2698412698412698</v>
      </c>
      <c r="D9" s="134">
        <v>12.752957425018666</v>
      </c>
      <c r="E9" s="135">
        <v>98.58325881624272</v>
      </c>
      <c r="F9" s="134">
        <v>129.77381015625247</v>
      </c>
      <c r="G9" s="134">
        <v>142.51708324925738</v>
      </c>
      <c r="H9" s="134">
        <v>184.51173414208588</v>
      </c>
      <c r="I9" s="134">
        <v>158.98578791684474</v>
      </c>
    </row>
    <row r="10" spans="1:9" ht="12.75">
      <c r="A10" s="4">
        <f aca="true" t="shared" si="1" ref="A10:A41">IF(ROW(A10)&lt;=nages+6,"age","")</f>
      </c>
      <c r="B10">
        <v>400</v>
      </c>
      <c r="C10" s="32">
        <f t="shared" si="0"/>
        <v>0.2698412698412698</v>
      </c>
      <c r="D10" s="134">
        <v>13.904123376355727</v>
      </c>
      <c r="E10" s="135">
        <v>102.61922020681155</v>
      </c>
      <c r="F10" s="134">
        <v>142.51708324925733</v>
      </c>
      <c r="G10" s="134">
        <v>179.65253734242654</v>
      </c>
      <c r="H10" s="134">
        <v>246.1710596655556</v>
      </c>
      <c r="I10" s="134">
        <v>225.97693377902854</v>
      </c>
    </row>
    <row r="11" spans="1:9" ht="12.75">
      <c r="A11" s="4">
        <f t="shared" si="1"/>
      </c>
      <c r="B11">
        <v>500</v>
      </c>
      <c r="C11" s="32">
        <f t="shared" si="0"/>
        <v>0.5873015873015873</v>
      </c>
      <c r="D11" s="134">
        <v>19.0220897506426</v>
      </c>
      <c r="E11" s="135">
        <v>130.58047861670303</v>
      </c>
      <c r="F11" s="134">
        <v>184.51173414208588</v>
      </c>
      <c r="G11" s="134">
        <v>246.1710596655556</v>
      </c>
      <c r="H11" s="134">
        <v>345.5911646804669</v>
      </c>
      <c r="I11" s="134">
        <v>321.0871794242575</v>
      </c>
    </row>
    <row r="12" spans="1:9" ht="12.75">
      <c r="A12" s="4">
        <f t="shared" si="1"/>
      </c>
      <c r="B12">
        <v>627</v>
      </c>
      <c r="C12" s="32">
        <f t="shared" si="0"/>
        <v>0.9904761904761905</v>
      </c>
      <c r="D12" s="134">
        <v>17.088829775130463</v>
      </c>
      <c r="E12" s="135">
        <v>109.05091411972491</v>
      </c>
      <c r="F12" s="134">
        <v>158.9857879168447</v>
      </c>
      <c r="G12" s="134">
        <v>225.97693377902854</v>
      </c>
      <c r="H12" s="134">
        <v>321.08717942425744</v>
      </c>
      <c r="I12" s="134">
        <v>316.0417051948835</v>
      </c>
    </row>
    <row r="13" spans="1:3" ht="12.75">
      <c r="A13" s="4">
        <f t="shared" si="1"/>
      </c>
      <c r="B13" s="37"/>
      <c r="C13" s="4"/>
    </row>
    <row r="14" spans="1:3" ht="12.75">
      <c r="A14" s="4">
        <f t="shared" si="1"/>
      </c>
      <c r="B14" s="37"/>
      <c r="C14" s="4"/>
    </row>
    <row r="15" spans="1:18" ht="12.75">
      <c r="A15" s="4">
        <f t="shared" si="1"/>
      </c>
      <c r="B15" s="37"/>
      <c r="C15" s="4"/>
      <c r="D15" s="12"/>
      <c r="E15" s="64"/>
      <c r="F15" s="12"/>
      <c r="G15" s="12"/>
      <c r="H15" s="12"/>
      <c r="I15" s="12"/>
      <c r="L15" s="138"/>
      <c r="M15" s="137"/>
      <c r="N15" s="137"/>
      <c r="O15" s="137"/>
      <c r="P15" s="137"/>
      <c r="Q15" s="137"/>
      <c r="R15" s="137"/>
    </row>
    <row r="16" spans="1:18" ht="12.75">
      <c r="A16" s="4">
        <f t="shared" si="1"/>
      </c>
      <c r="B16" s="37"/>
      <c r="C16" s="4"/>
      <c r="D16" s="12"/>
      <c r="E16" s="64"/>
      <c r="F16" s="12"/>
      <c r="G16" s="12"/>
      <c r="H16" s="12"/>
      <c r="I16" s="12"/>
      <c r="L16" s="136"/>
      <c r="M16" s="132"/>
      <c r="N16" s="133"/>
      <c r="O16" s="132"/>
      <c r="P16" s="132"/>
      <c r="Q16" s="132"/>
      <c r="R16" s="132"/>
    </row>
    <row r="17" spans="1:18" ht="12.75">
      <c r="A17" s="4">
        <f t="shared" si="1"/>
      </c>
      <c r="B17" s="37"/>
      <c r="C17" s="4"/>
      <c r="D17" s="12"/>
      <c r="E17" s="64"/>
      <c r="F17" s="12"/>
      <c r="G17" s="12"/>
      <c r="H17" s="12"/>
      <c r="I17" s="12"/>
      <c r="L17" s="136"/>
      <c r="M17" s="132"/>
      <c r="N17" s="133"/>
      <c r="O17" s="132"/>
      <c r="P17" s="132"/>
      <c r="Q17" s="132"/>
      <c r="R17" s="132"/>
    </row>
    <row r="18" spans="1:18" ht="12.75">
      <c r="A18" s="4">
        <f t="shared" si="1"/>
      </c>
      <c r="B18" s="37"/>
      <c r="C18" s="4"/>
      <c r="D18" s="12"/>
      <c r="E18" s="64"/>
      <c r="F18" s="12"/>
      <c r="G18" s="12"/>
      <c r="H18" s="12"/>
      <c r="I18" s="12"/>
      <c r="L18" s="136"/>
      <c r="M18" s="132"/>
      <c r="N18" s="133"/>
      <c r="O18" s="132"/>
      <c r="P18" s="132"/>
      <c r="Q18" s="132"/>
      <c r="R18" s="132"/>
    </row>
    <row r="19" spans="1:18" ht="12.75">
      <c r="A19" s="4">
        <f t="shared" si="1"/>
      </c>
      <c r="B19" s="37"/>
      <c r="C19" s="4"/>
      <c r="D19" s="12"/>
      <c r="E19" s="64"/>
      <c r="F19" s="12"/>
      <c r="G19" s="12"/>
      <c r="H19" s="12"/>
      <c r="I19" s="12"/>
      <c r="L19" s="136"/>
      <c r="M19" s="132"/>
      <c r="N19" s="133"/>
      <c r="O19" s="132"/>
      <c r="P19" s="132"/>
      <c r="Q19" s="132"/>
      <c r="R19" s="132"/>
    </row>
    <row r="20" spans="1:18" ht="12.75">
      <c r="A20" s="4">
        <f t="shared" si="1"/>
      </c>
      <c r="B20" s="37"/>
      <c r="C20" s="4"/>
      <c r="D20" s="12"/>
      <c r="E20" s="64"/>
      <c r="F20" s="12"/>
      <c r="G20" s="12"/>
      <c r="H20" s="12"/>
      <c r="I20" s="12"/>
      <c r="L20" s="136"/>
      <c r="M20" s="132"/>
      <c r="N20" s="133"/>
      <c r="O20" s="132"/>
      <c r="P20" s="132"/>
      <c r="Q20" s="132"/>
      <c r="R20" s="132"/>
    </row>
    <row r="21" spans="1:18" ht="12.75">
      <c r="A21" s="4">
        <f t="shared" si="1"/>
      </c>
      <c r="B21" s="37"/>
      <c r="C21" s="4"/>
      <c r="L21" s="138"/>
      <c r="M21" s="139"/>
      <c r="N21" s="140"/>
      <c r="O21" s="139"/>
      <c r="P21" s="139"/>
      <c r="Q21" s="139"/>
      <c r="R21" s="139"/>
    </row>
    <row r="22" spans="1:9" ht="12.75">
      <c r="A22" s="4">
        <f t="shared" si="1"/>
      </c>
      <c r="B22" s="37"/>
      <c r="C22" s="4"/>
      <c r="D22" s="12"/>
      <c r="E22" s="64"/>
      <c r="F22" s="12"/>
      <c r="G22" s="12"/>
      <c r="H22" s="12"/>
      <c r="I22" s="12"/>
    </row>
    <row r="23" spans="1:9" ht="12.75">
      <c r="A23" s="4">
        <f t="shared" si="1"/>
      </c>
      <c r="B23" s="37"/>
      <c r="C23" s="4"/>
      <c r="D23" s="12"/>
      <c r="E23" s="64"/>
      <c r="F23" s="12"/>
      <c r="G23" s="12"/>
      <c r="H23" s="12"/>
      <c r="I23" s="12"/>
    </row>
    <row r="24" spans="1:9" ht="12.75">
      <c r="A24" s="4">
        <f t="shared" si="1"/>
      </c>
      <c r="B24" s="37"/>
      <c r="C24" s="4"/>
      <c r="D24" s="12"/>
      <c r="E24" s="64"/>
      <c r="F24" s="12"/>
      <c r="G24" s="12"/>
      <c r="H24" s="12"/>
      <c r="I24" s="12"/>
    </row>
    <row r="25" spans="1:9" ht="12.75">
      <c r="A25" s="4">
        <f t="shared" si="1"/>
      </c>
      <c r="B25" s="37"/>
      <c r="C25" s="4"/>
      <c r="D25" s="12"/>
      <c r="E25" s="64"/>
      <c r="F25" s="12"/>
      <c r="G25" s="12"/>
      <c r="H25" s="12"/>
      <c r="I25" s="12"/>
    </row>
    <row r="26" spans="1:9" ht="12.75">
      <c r="A26" s="4">
        <f t="shared" si="1"/>
      </c>
      <c r="B26" s="37"/>
      <c r="C26" s="4"/>
      <c r="D26" s="12"/>
      <c r="E26" s="64"/>
      <c r="F26" s="12"/>
      <c r="G26" s="12"/>
      <c r="H26" s="12"/>
      <c r="I26" s="12"/>
    </row>
    <row r="27" spans="1:9" ht="12.75">
      <c r="A27" s="4">
        <f t="shared" si="1"/>
      </c>
      <c r="B27" s="37"/>
      <c r="C27" s="4"/>
      <c r="D27" s="12"/>
      <c r="E27" s="64"/>
      <c r="F27" s="12"/>
      <c r="G27" s="12"/>
      <c r="H27" s="12"/>
      <c r="I27" s="12"/>
    </row>
    <row r="28" spans="1:3" ht="12.75">
      <c r="A28" s="4">
        <f t="shared" si="1"/>
      </c>
      <c r="B28" s="37"/>
      <c r="C28" s="4"/>
    </row>
    <row r="29" spans="1:3" ht="12.75">
      <c r="A29" s="4">
        <f t="shared" si="1"/>
      </c>
      <c r="B29" s="37"/>
      <c r="C29" s="4"/>
    </row>
    <row r="30" spans="1:3" ht="12.75">
      <c r="A30" s="4">
        <f t="shared" si="1"/>
      </c>
      <c r="B30" s="37"/>
      <c r="C30" s="4"/>
    </row>
    <row r="31" spans="1:3" ht="12.75">
      <c r="A31" s="4">
        <f t="shared" si="1"/>
      </c>
      <c r="B31" s="37"/>
      <c r="C31" s="4"/>
    </row>
    <row r="32" spans="1:3" ht="12.75">
      <c r="A32" s="4">
        <f t="shared" si="1"/>
      </c>
      <c r="B32" s="37"/>
      <c r="C32" s="4"/>
    </row>
    <row r="33" spans="1:3" ht="12.75">
      <c r="A33" s="4">
        <f t="shared" si="1"/>
      </c>
      <c r="B33" s="37"/>
      <c r="C33" s="4"/>
    </row>
    <row r="34" spans="1:3" ht="12.75">
      <c r="A34" s="4">
        <f t="shared" si="1"/>
      </c>
      <c r="B34" s="37"/>
      <c r="C34" s="4"/>
    </row>
    <row r="35" spans="1:3" ht="12.75">
      <c r="A35" s="4">
        <f t="shared" si="1"/>
      </c>
      <c r="B35" s="37"/>
      <c r="C35" s="4"/>
    </row>
    <row r="36" spans="1:3" ht="12.75">
      <c r="A36" s="4">
        <f t="shared" si="1"/>
      </c>
      <c r="B36" s="37"/>
      <c r="C36" s="4"/>
    </row>
    <row r="37" spans="1:3" ht="12.75">
      <c r="A37" s="4">
        <f t="shared" si="1"/>
      </c>
      <c r="B37" s="37"/>
      <c r="C37" s="4"/>
    </row>
    <row r="38" spans="1:3" ht="12.75">
      <c r="A38" s="4">
        <f t="shared" si="1"/>
      </c>
      <c r="B38" s="37"/>
      <c r="C38" s="4"/>
    </row>
    <row r="39" spans="1:3" ht="12.75">
      <c r="A39" s="4">
        <f t="shared" si="1"/>
      </c>
      <c r="B39" s="37"/>
      <c r="C39" s="4"/>
    </row>
    <row r="40" spans="1:3" ht="12.75">
      <c r="A40" s="4">
        <f t="shared" si="1"/>
      </c>
      <c r="B40" s="37"/>
      <c r="C40" s="4"/>
    </row>
    <row r="41" spans="1:3" ht="12.75">
      <c r="A41" s="4">
        <f t="shared" si="1"/>
      </c>
      <c r="B41" s="37"/>
      <c r="C41" s="4"/>
    </row>
    <row r="42" spans="1:2" ht="12.75">
      <c r="A42" s="1"/>
      <c r="B42" s="37"/>
    </row>
    <row r="43" spans="1:2" ht="12.75">
      <c r="A43" s="1"/>
      <c r="B43" s="37"/>
    </row>
    <row r="44" spans="1:2" ht="12.75">
      <c r="A44" s="1"/>
      <c r="B44" s="37"/>
    </row>
    <row r="45" spans="1:2" ht="12.75">
      <c r="A45" s="1"/>
      <c r="B45" s="37"/>
    </row>
    <row r="46" spans="1:2" ht="12.75">
      <c r="A46" s="1"/>
      <c r="B46" s="37"/>
    </row>
    <row r="47" spans="1:2" ht="12.75">
      <c r="A47" s="1"/>
      <c r="B47" s="37"/>
    </row>
    <row r="48" spans="1:2" ht="12.75">
      <c r="A48" s="1"/>
      <c r="B48" s="37"/>
    </row>
    <row r="49" spans="1:2" ht="12.75">
      <c r="A49" s="1"/>
      <c r="B49" s="37"/>
    </row>
    <row r="50" spans="1:2" ht="12.75">
      <c r="A50" s="1"/>
      <c r="B50" s="37"/>
    </row>
    <row r="51" spans="1:2" ht="12.75">
      <c r="A51" s="1"/>
      <c r="B51" s="37"/>
    </row>
    <row r="52" spans="1:2" ht="12.75">
      <c r="A52" s="1"/>
      <c r="B52" s="37"/>
    </row>
    <row r="53" spans="1:2" ht="12.75">
      <c r="A53" s="1"/>
      <c r="B53" s="37"/>
    </row>
    <row r="54" spans="1:2" ht="12.75">
      <c r="A54" s="1"/>
      <c r="B54" s="37"/>
    </row>
    <row r="55" spans="1:2" ht="12.75">
      <c r="A55" s="1"/>
      <c r="B55" s="37"/>
    </row>
    <row r="56" spans="1:2" ht="12.75">
      <c r="A56" s="1"/>
      <c r="B56" s="37"/>
    </row>
    <row r="57" spans="1:2" ht="12.75">
      <c r="A57" s="1"/>
      <c r="B57" s="37"/>
    </row>
    <row r="58" spans="1:2" ht="12.75">
      <c r="A58" s="1"/>
      <c r="B58" s="37"/>
    </row>
    <row r="59" spans="1:2" ht="12.75">
      <c r="A59" s="1"/>
      <c r="B59" s="37"/>
    </row>
    <row r="60" spans="1:2" ht="12.75">
      <c r="A60" s="1"/>
      <c r="B60" s="37"/>
    </row>
    <row r="61" spans="1:2" ht="12.75">
      <c r="A61" s="1"/>
      <c r="B61" s="37"/>
    </row>
    <row r="62" spans="1:2" ht="12.75">
      <c r="A62" s="1"/>
      <c r="B62" s="37"/>
    </row>
    <row r="63" spans="1:2" ht="12.75">
      <c r="A63" s="1"/>
      <c r="B63" s="37"/>
    </row>
    <row r="64" spans="1:2" ht="12.75">
      <c r="A64" s="1"/>
      <c r="B64" s="37"/>
    </row>
    <row r="65" spans="1:2" ht="12.75">
      <c r="A65" s="1"/>
      <c r="B65" s="37"/>
    </row>
    <row r="66" spans="1:2" ht="12.75">
      <c r="A66" s="1"/>
      <c r="B66" s="37"/>
    </row>
    <row r="67" spans="1:2" ht="12.75">
      <c r="A67" s="1"/>
      <c r="B67" s="37"/>
    </row>
    <row r="68" spans="1:2" ht="12.75">
      <c r="A68" s="1"/>
      <c r="B68" s="37"/>
    </row>
    <row r="69" spans="1:2" ht="12.75">
      <c r="A69" s="1"/>
      <c r="B69" s="37"/>
    </row>
    <row r="70" spans="1:2" ht="12.75">
      <c r="A70" s="1"/>
      <c r="B70" s="37"/>
    </row>
    <row r="71" spans="1:2" ht="12.75">
      <c r="A71" s="1"/>
      <c r="B71" s="37"/>
    </row>
    <row r="72" spans="1:2" ht="12.75">
      <c r="A72" s="1"/>
      <c r="B72" s="37"/>
    </row>
    <row r="73" spans="1:2" ht="12.75">
      <c r="A73" s="1"/>
      <c r="B73" s="37"/>
    </row>
    <row r="74" spans="1:2" ht="12.75">
      <c r="A74" s="1"/>
      <c r="B74" s="37"/>
    </row>
    <row r="75" spans="1:2" ht="12.75">
      <c r="A75" s="1"/>
      <c r="B75" s="37"/>
    </row>
    <row r="76" spans="1:2" ht="12.75">
      <c r="A76" s="1"/>
      <c r="B76" s="37"/>
    </row>
    <row r="77" spans="1:2" ht="12.75">
      <c r="A77" s="1"/>
      <c r="B77" s="37"/>
    </row>
    <row r="78" spans="1:2" ht="12.75">
      <c r="A78" s="1"/>
      <c r="B78" s="37"/>
    </row>
    <row r="79" spans="1:2" ht="12.75">
      <c r="A79" s="1"/>
      <c r="B79" s="37"/>
    </row>
    <row r="80" spans="1:2" ht="12.75">
      <c r="A80" s="1"/>
      <c r="B80" s="37"/>
    </row>
    <row r="81" spans="1:2" ht="12.75">
      <c r="A81" s="1"/>
      <c r="B81" s="37"/>
    </row>
    <row r="82" spans="1:2" ht="12.75">
      <c r="A82" s="1"/>
      <c r="B82" s="37"/>
    </row>
    <row r="83" spans="1:2" ht="12.75">
      <c r="A83" s="1"/>
      <c r="B83" s="37"/>
    </row>
    <row r="84" spans="1:2" ht="12.75">
      <c r="A84" s="1"/>
      <c r="B84" s="37"/>
    </row>
    <row r="85" spans="1:2" ht="12.75">
      <c r="A85" s="1"/>
      <c r="B85" s="37"/>
    </row>
    <row r="86" spans="1:2" ht="12.75">
      <c r="A86" s="1"/>
      <c r="B86" s="37"/>
    </row>
    <row r="87" spans="1:2" ht="12.75">
      <c r="A87" s="1"/>
      <c r="B87" s="37"/>
    </row>
    <row r="88" spans="1:2" ht="12.75">
      <c r="A88" s="1"/>
      <c r="B88" s="37"/>
    </row>
    <row r="89" spans="1:2" ht="12.75">
      <c r="A89" s="1"/>
      <c r="B89" s="37"/>
    </row>
    <row r="90" spans="1:2" ht="12.75">
      <c r="A90" s="1"/>
      <c r="B90" s="37"/>
    </row>
    <row r="91" spans="1:2" ht="12.75">
      <c r="A91" s="1"/>
      <c r="B91" s="37"/>
    </row>
    <row r="92" spans="1:2" ht="12.75">
      <c r="A92" s="1"/>
      <c r="B92" s="37"/>
    </row>
    <row r="93" spans="1:2" ht="12.75">
      <c r="A93" s="1"/>
      <c r="B93" s="37"/>
    </row>
    <row r="94" spans="1:2" ht="12.75">
      <c r="A94" s="1"/>
      <c r="B94" s="37"/>
    </row>
    <row r="95" spans="1:2" ht="12.75">
      <c r="A95" s="1"/>
      <c r="B95" s="37"/>
    </row>
    <row r="96" spans="1:2" ht="12.75">
      <c r="A96" s="1"/>
      <c r="B96" s="37"/>
    </row>
    <row r="97" spans="1:2" ht="12.75">
      <c r="A97" s="1"/>
      <c r="B97" s="37"/>
    </row>
    <row r="98" spans="1:2" ht="12.75">
      <c r="A98" s="1"/>
      <c r="B98" s="37"/>
    </row>
    <row r="99" spans="1:2" ht="12.75">
      <c r="A99" s="1"/>
      <c r="B99" s="37"/>
    </row>
    <row r="100" spans="1:2" ht="12.75">
      <c r="A100" s="1"/>
      <c r="B100" s="37"/>
    </row>
    <row r="101" spans="1:2" ht="12.75">
      <c r="A101" s="1"/>
      <c r="B101" s="37"/>
    </row>
    <row r="102" spans="1:2" ht="12.75">
      <c r="A102" s="1"/>
      <c r="B102" s="37"/>
    </row>
    <row r="103" spans="1:2" ht="12.75">
      <c r="A103" s="1"/>
      <c r="B103" s="37"/>
    </row>
    <row r="104" spans="1:2" ht="12.75">
      <c r="A104" s="1"/>
      <c r="B104" s="37"/>
    </row>
    <row r="105" spans="1:2" ht="12.75">
      <c r="A105" s="1"/>
      <c r="B105" s="37"/>
    </row>
    <row r="106" spans="1:2" ht="12.75">
      <c r="A106" s="1"/>
      <c r="B106" s="37"/>
    </row>
    <row r="107" spans="1:2" ht="12.75">
      <c r="A107" s="1"/>
      <c r="B107" s="37"/>
    </row>
    <row r="108" spans="1:2" ht="12.75">
      <c r="A108" s="1"/>
      <c r="B108" s="37"/>
    </row>
    <row r="109" spans="1:2" ht="12.75">
      <c r="A109" s="1"/>
      <c r="B109" s="37"/>
    </row>
    <row r="110" spans="1:2" ht="12.75">
      <c r="A110" s="1"/>
      <c r="B110" s="37"/>
    </row>
    <row r="111" spans="1:2" ht="12.75">
      <c r="A111" s="1"/>
      <c r="B111" s="37"/>
    </row>
    <row r="112" spans="1:2" ht="12.75">
      <c r="A112" s="1"/>
      <c r="B112" s="37"/>
    </row>
    <row r="113" spans="1:2" ht="12.75">
      <c r="A113" s="1"/>
      <c r="B113" s="37"/>
    </row>
    <row r="114" spans="1:2" ht="12.75">
      <c r="A114" s="1"/>
      <c r="B114" s="37"/>
    </row>
    <row r="115" spans="1:2" ht="12.75">
      <c r="A115" s="1"/>
      <c r="B115" s="37"/>
    </row>
    <row r="116" spans="1:2" ht="12.75">
      <c r="A116" s="1"/>
      <c r="B116" s="37"/>
    </row>
    <row r="117" spans="1:2" ht="12.75">
      <c r="A117" s="1"/>
      <c r="B117" s="37"/>
    </row>
    <row r="118" spans="1:2" ht="12.75">
      <c r="A118" s="1"/>
      <c r="B118" s="37"/>
    </row>
    <row r="119" spans="1:2" ht="12.75">
      <c r="A119" s="1"/>
      <c r="B119" s="37"/>
    </row>
    <row r="120" spans="1:2" ht="12.75">
      <c r="A120" s="1"/>
      <c r="B120" s="37"/>
    </row>
    <row r="121" spans="1:2" ht="12.75">
      <c r="A121" s="1"/>
      <c r="B121" s="37"/>
    </row>
    <row r="122" spans="1:2" ht="12.75">
      <c r="A122" s="1"/>
      <c r="B122" s="37"/>
    </row>
    <row r="123" spans="1:2" ht="12.75">
      <c r="A123" s="1"/>
      <c r="B123" s="37"/>
    </row>
    <row r="124" spans="1:2" ht="12.75">
      <c r="A124" s="1"/>
      <c r="B124" s="37"/>
    </row>
    <row r="125" spans="1:2" ht="12.75">
      <c r="A125" s="1"/>
      <c r="B125" s="37"/>
    </row>
    <row r="126" spans="1:2" ht="12.75">
      <c r="A126" s="1"/>
      <c r="B126" s="37"/>
    </row>
    <row r="127" spans="1:2" ht="12.75">
      <c r="A127" s="1"/>
      <c r="B127" s="37"/>
    </row>
    <row r="128" spans="1:2" ht="12.75">
      <c r="A128" s="1"/>
      <c r="B128" s="37"/>
    </row>
    <row r="129" spans="1:2" ht="12.75">
      <c r="A129" s="1"/>
      <c r="B129" s="37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>
        <f aca="true" t="shared" si="2" ref="A139:A166">IF(ROW(A139)&lt;=nages+6,"age","")</f>
      </c>
    </row>
    <row r="140" ht="12.75">
      <c r="A140" s="1">
        <f t="shared" si="2"/>
      </c>
    </row>
    <row r="141" ht="12.75">
      <c r="A141" s="1">
        <f t="shared" si="2"/>
      </c>
    </row>
    <row r="142" ht="12.75">
      <c r="A142" s="1">
        <f t="shared" si="2"/>
      </c>
    </row>
    <row r="143" ht="12.75">
      <c r="A143" s="1">
        <f t="shared" si="2"/>
      </c>
    </row>
    <row r="144" ht="12.75">
      <c r="A144" s="1">
        <f t="shared" si="2"/>
      </c>
    </row>
    <row r="145" ht="12.75">
      <c r="A145" s="1">
        <f t="shared" si="2"/>
      </c>
    </row>
    <row r="146" ht="12.75">
      <c r="A146" s="1">
        <f t="shared" si="2"/>
      </c>
    </row>
    <row r="147" ht="12.75">
      <c r="A147" s="1">
        <f t="shared" si="2"/>
      </c>
    </row>
    <row r="148" ht="12.75">
      <c r="A148" s="1">
        <f t="shared" si="2"/>
      </c>
    </row>
    <row r="149" ht="12.75">
      <c r="A149" s="1">
        <f t="shared" si="2"/>
      </c>
    </row>
    <row r="150" ht="12.75">
      <c r="A150" s="1">
        <f t="shared" si="2"/>
      </c>
    </row>
    <row r="151" ht="12.75">
      <c r="A151" s="1">
        <f t="shared" si="2"/>
      </c>
    </row>
    <row r="152" ht="12.75">
      <c r="A152" s="1">
        <f t="shared" si="2"/>
      </c>
    </row>
    <row r="153" ht="12.75">
      <c r="A153" s="1">
        <f t="shared" si="2"/>
      </c>
    </row>
    <row r="154" ht="12.75">
      <c r="A154" s="1">
        <f t="shared" si="2"/>
      </c>
    </row>
    <row r="155" ht="12.75">
      <c r="A155" s="1">
        <f t="shared" si="2"/>
      </c>
    </row>
    <row r="156" ht="12.75">
      <c r="A156" s="1">
        <f t="shared" si="2"/>
      </c>
    </row>
    <row r="157" ht="12.75">
      <c r="A157" s="1">
        <f t="shared" si="2"/>
      </c>
    </row>
    <row r="158" ht="12.75">
      <c r="A158" s="1">
        <f t="shared" si="2"/>
      </c>
    </row>
    <row r="159" ht="12.75">
      <c r="A159" s="1">
        <f t="shared" si="2"/>
      </c>
    </row>
    <row r="160" ht="12.75">
      <c r="A160" s="1">
        <f t="shared" si="2"/>
      </c>
    </row>
    <row r="161" ht="12.75">
      <c r="A161" s="1" t="s">
        <v>6</v>
      </c>
    </row>
    <row r="162" ht="12.75">
      <c r="A162" s="1">
        <f t="shared" si="2"/>
      </c>
    </row>
    <row r="163" ht="12.75">
      <c r="A163" s="1">
        <f t="shared" si="2"/>
      </c>
    </row>
    <row r="164" ht="12.75">
      <c r="A164" s="1">
        <f t="shared" si="2"/>
      </c>
    </row>
    <row r="165" ht="12.75">
      <c r="A165" s="1">
        <f t="shared" si="2"/>
      </c>
    </row>
    <row r="166" ht="12.75">
      <c r="A166" s="1">
        <f t="shared" si="2"/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6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9" max="9" width="9.8515625" style="0" bestFit="1" customWidth="1"/>
  </cols>
  <sheetData>
    <row r="1" spans="1:4" ht="12.75">
      <c r="A1" s="21"/>
      <c r="B1" s="21" t="s">
        <v>13</v>
      </c>
      <c r="C1" s="21"/>
      <c r="D1" s="22">
        <v>6</v>
      </c>
    </row>
    <row r="2" spans="1:11" ht="12.75">
      <c r="A2" s="21"/>
      <c r="B2" s="21" t="s">
        <v>12</v>
      </c>
      <c r="C2" s="21"/>
      <c r="D2" s="17">
        <v>3</v>
      </c>
      <c r="G2" s="16"/>
      <c r="H2" s="16"/>
      <c r="I2" s="23"/>
      <c r="J2" s="23" t="s">
        <v>20</v>
      </c>
      <c r="K2" s="23"/>
    </row>
    <row r="3" spans="1:11" ht="12.75">
      <c r="A3" s="29"/>
      <c r="B3" s="29" t="s">
        <v>25</v>
      </c>
      <c r="C3" s="29"/>
      <c r="D3" s="42"/>
      <c r="E3" s="29"/>
      <c r="F3" s="29"/>
      <c r="G3" s="15" t="s">
        <v>17</v>
      </c>
      <c r="H3" s="15" t="s">
        <v>19</v>
      </c>
      <c r="I3" s="15" t="s">
        <v>15</v>
      </c>
      <c r="J3" s="15" t="s">
        <v>18</v>
      </c>
      <c r="K3" s="24" t="s">
        <v>21</v>
      </c>
    </row>
    <row r="4" spans="1:11" ht="12.75">
      <c r="A4" s="29"/>
      <c r="B4" s="29"/>
      <c r="C4" s="29"/>
      <c r="D4" s="29"/>
      <c r="E4" s="29"/>
      <c r="F4" s="29"/>
      <c r="G4" s="17">
        <v>1</v>
      </c>
      <c r="H4" s="20">
        <v>20</v>
      </c>
      <c r="I4" s="20">
        <v>233106.555455365</v>
      </c>
      <c r="J4" s="17"/>
      <c r="K4" s="18"/>
    </row>
    <row r="5" spans="1:11" ht="12.75">
      <c r="A5" s="29"/>
      <c r="B5" s="29"/>
      <c r="C5" s="29"/>
      <c r="D5" s="29"/>
      <c r="E5" s="29"/>
      <c r="F5" s="29"/>
      <c r="G5" s="17">
        <v>2</v>
      </c>
      <c r="H5" s="20">
        <v>18</v>
      </c>
      <c r="I5" s="20">
        <v>33286.43747173419</v>
      </c>
      <c r="J5" s="80">
        <v>54.027441758518215</v>
      </c>
      <c r="K5" s="80">
        <v>40.87325839138325</v>
      </c>
    </row>
    <row r="6" spans="1:11" ht="12.75">
      <c r="A6" s="29"/>
      <c r="B6" s="29"/>
      <c r="C6" s="29"/>
      <c r="D6" s="29"/>
      <c r="E6" s="29"/>
      <c r="F6" s="29"/>
      <c r="G6" s="17">
        <v>3</v>
      </c>
      <c r="H6" s="20">
        <v>15</v>
      </c>
      <c r="I6" s="20">
        <v>7963.253873921842</v>
      </c>
      <c r="J6" s="80"/>
      <c r="K6" s="80"/>
    </row>
    <row r="7" spans="1:11" ht="12.75">
      <c r="A7" s="29"/>
      <c r="B7" s="29"/>
      <c r="C7" s="29"/>
      <c r="D7" s="29"/>
      <c r="E7" s="29"/>
      <c r="F7" s="29"/>
      <c r="G7" s="17"/>
      <c r="H7" s="20"/>
      <c r="I7" s="20"/>
      <c r="J7" s="80"/>
      <c r="K7" s="80"/>
    </row>
    <row r="8" spans="1:11" ht="12.75">
      <c r="A8" s="29"/>
      <c r="B8" s="29"/>
      <c r="C8" s="29"/>
      <c r="D8" s="29"/>
      <c r="E8" s="29"/>
      <c r="F8" s="29"/>
      <c r="G8" s="17"/>
      <c r="H8" s="20"/>
      <c r="I8" s="20"/>
      <c r="J8" s="80"/>
      <c r="K8" s="80"/>
    </row>
    <row r="9" spans="1:11" ht="12.75">
      <c r="A9" s="29"/>
      <c r="B9" s="29"/>
      <c r="C9" s="29"/>
      <c r="D9" s="29"/>
      <c r="E9" s="29"/>
      <c r="F9" s="29"/>
      <c r="G9" s="17"/>
      <c r="H9" s="20"/>
      <c r="I9" s="20"/>
      <c r="J9" s="17"/>
      <c r="K9" s="19"/>
    </row>
    <row r="10" spans="1:3" ht="12.75">
      <c r="A10" t="s">
        <v>1</v>
      </c>
      <c r="B10" s="1" t="s">
        <v>16</v>
      </c>
      <c r="C10" t="s">
        <v>24</v>
      </c>
    </row>
    <row r="11" spans="1:30" ht="12.75">
      <c r="A11" s="38">
        <v>0</v>
      </c>
      <c r="B11" s="1"/>
      <c r="C11" s="12">
        <v>4.482844899089221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12.75">
      <c r="A12" s="38">
        <v>0.9999999999999964</v>
      </c>
      <c r="B12" s="1">
        <v>4.238912177075324</v>
      </c>
      <c r="C12" s="12">
        <v>4.560168024275664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2.75">
      <c r="A13" s="38">
        <v>63</v>
      </c>
      <c r="B13" s="1"/>
      <c r="C13" s="12">
        <v>23.025697075380393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12.75">
      <c r="A14" s="38">
        <v>126</v>
      </c>
      <c r="B14" s="1"/>
      <c r="C14" s="12">
        <v>62.02979890648209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38">
        <v>150</v>
      </c>
      <c r="B15" s="1">
        <v>78.2395560945749</v>
      </c>
      <c r="C15" s="12">
        <v>80.18439863765103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ht="12.75">
      <c r="A16" s="38">
        <v>189</v>
      </c>
      <c r="B16" s="1"/>
      <c r="C16" s="12">
        <v>111.78423128310371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ht="12.75">
      <c r="A17" s="38">
        <v>230</v>
      </c>
      <c r="B17" s="1">
        <v>129.77381016172694</v>
      </c>
      <c r="C17" s="12">
        <v>146.11997335747122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12.75">
      <c r="A18" s="38">
        <v>231</v>
      </c>
      <c r="B18" s="1">
        <v>179.65253738036856</v>
      </c>
      <c r="C18" s="12">
        <v>146.95662080037047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ht="12.75">
      <c r="A19" s="38">
        <v>252</v>
      </c>
      <c r="B19" s="1"/>
      <c r="C19" s="12">
        <v>164.402513979162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12.75">
      <c r="A20" s="38">
        <v>315</v>
      </c>
      <c r="B20" s="1"/>
      <c r="C20" s="12">
        <v>213.82260565178106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12.75">
      <c r="A21" s="38">
        <v>378</v>
      </c>
      <c r="B21" s="1"/>
      <c r="C21" s="12">
        <v>255.8069038412923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ht="12.75">
      <c r="A22" s="38">
        <v>441</v>
      </c>
      <c r="B22" s="1"/>
      <c r="C22" s="12">
        <v>287.9422449712346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2.75">
      <c r="A23" s="38">
        <v>504</v>
      </c>
      <c r="B23" s="1"/>
      <c r="C23" s="12">
        <v>309.639904348354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12.75">
      <c r="A24" s="38">
        <v>567</v>
      </c>
      <c r="B24" s="1"/>
      <c r="C24" s="12">
        <v>322.13559616260403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ht="12.75">
      <c r="A25" s="38">
        <v>625</v>
      </c>
      <c r="B25" s="1">
        <v>345.5911646627139</v>
      </c>
      <c r="C25" s="12">
        <v>328.1068463989549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2.75">
      <c r="A26" s="38">
        <v>627</v>
      </c>
      <c r="B26" s="1">
        <v>316.0417051733444</v>
      </c>
      <c r="C26" s="12">
        <v>328.26114647821487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12.75">
      <c r="A27" s="38">
        <v>630</v>
      </c>
      <c r="B27" s="1"/>
      <c r="C27" s="12">
        <v>328.4894734871457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ht="12.75">
      <c r="A28" s="38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12.75">
      <c r="A29" s="38"/>
      <c r="B29" t="s">
        <v>31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12.75">
      <c r="A30" s="38"/>
      <c r="C30" s="12">
        <v>-2.013285773835541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ht="12.75">
      <c r="A31" s="38"/>
      <c r="C31" s="12">
        <v>-1.300875482721338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ht="12.75">
      <c r="A32" s="38"/>
      <c r="C32" s="12">
        <v>41.74343037158452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ht="12.75">
      <c r="C33" s="12">
        <v>83.21358754052717</v>
      </c>
    </row>
    <row r="34" ht="12.75">
      <c r="C34" s="12">
        <v>98.41028949769498</v>
      </c>
    </row>
    <row r="35" ht="12.75">
      <c r="C35" s="12">
        <v>122.39718573299244</v>
      </c>
    </row>
    <row r="36" ht="12.75">
      <c r="C36" s="12">
        <v>146.66936774188338</v>
      </c>
    </row>
    <row r="37" ht="12.75">
      <c r="C37" s="12">
        <v>147.24927398548184</v>
      </c>
    </row>
    <row r="38" ht="12.75">
      <c r="C38" s="12">
        <v>159.29422494898031</v>
      </c>
    </row>
    <row r="39" ht="12.75">
      <c r="C39" s="12">
        <v>193.9047051884908</v>
      </c>
    </row>
    <row r="40" ht="12.75">
      <c r="C40" s="12">
        <v>226.22862645152384</v>
      </c>
    </row>
    <row r="41" ht="12.75">
      <c r="C41" s="12">
        <v>256.2659887380795</v>
      </c>
    </row>
    <row r="42" ht="12.75">
      <c r="C42" s="12">
        <v>284.0167920481578</v>
      </c>
    </row>
    <row r="43" ht="12.75">
      <c r="C43" s="12">
        <v>309.48103638175866</v>
      </c>
    </row>
    <row r="44" ht="12.75">
      <c r="C44" s="12">
        <v>330.9027580614055</v>
      </c>
    </row>
    <row r="45" ht="12.75">
      <c r="C45" s="12">
        <v>331.60687184605945</v>
      </c>
    </row>
    <row r="46" ht="12.75">
      <c r="C46" s="12">
        <v>332.65872173888215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W47"/>
  <sheetViews>
    <sheetView workbookViewId="0" topLeftCell="A1">
      <selection activeCell="M65" sqref="M65"/>
    </sheetView>
  </sheetViews>
  <sheetFormatPr defaultColWidth="9.140625" defaultRowHeight="12.75"/>
  <sheetData>
    <row r="1" spans="2:3" ht="12.75">
      <c r="B1" s="21" t="s">
        <v>32</v>
      </c>
      <c r="C1" s="21"/>
    </row>
    <row r="2" spans="2:3" ht="12.75">
      <c r="B2" s="21" t="s">
        <v>33</v>
      </c>
      <c r="C2" s="21"/>
    </row>
    <row r="3" spans="2:6" ht="12.75">
      <c r="B3" s="21" t="s">
        <v>17</v>
      </c>
      <c r="C3" s="22">
        <v>3</v>
      </c>
      <c r="D3" s="29" t="str">
        <f>'Different orders of fit'!B3</f>
        <v>all done</v>
      </c>
      <c r="E3" s="71"/>
      <c r="F3" s="77">
        <f>'Different orders of fit'!D3</f>
        <v>0</v>
      </c>
    </row>
    <row r="4" spans="1:8" ht="12.75">
      <c r="A4" s="71"/>
      <c r="B4" s="76"/>
      <c r="C4" s="76"/>
      <c r="D4" s="76"/>
      <c r="E4" s="76"/>
      <c r="F4" s="76"/>
      <c r="G4" s="76"/>
      <c r="H4" s="71"/>
    </row>
    <row r="5" spans="1:8" ht="12.75">
      <c r="A5" s="29"/>
      <c r="B5" s="5" t="s">
        <v>45</v>
      </c>
      <c r="C5" s="5"/>
      <c r="D5" s="5"/>
      <c r="E5" s="5"/>
      <c r="F5" s="5"/>
      <c r="G5" s="5"/>
      <c r="H5" s="71"/>
    </row>
    <row r="6" spans="1:8" ht="12.75">
      <c r="A6" s="29"/>
      <c r="B6" s="88">
        <v>373.9716467232908</v>
      </c>
      <c r="C6" s="88">
        <v>8.697667732536763</v>
      </c>
      <c r="D6" s="88">
        <v>0.7485514085744035</v>
      </c>
      <c r="E6" s="88"/>
      <c r="F6" s="88"/>
      <c r="G6" s="88"/>
      <c r="H6" s="71"/>
    </row>
    <row r="7" spans="1:8" ht="12.75">
      <c r="A7" s="29">
        <v>0</v>
      </c>
      <c r="B7" s="41">
        <v>0.04036364368273479</v>
      </c>
      <c r="C7" s="41">
        <v>-0.25237386665323325</v>
      </c>
      <c r="D7" s="41">
        <v>2.105867566514844</v>
      </c>
      <c r="E7" s="39"/>
      <c r="F7" s="39"/>
      <c r="G7" s="39"/>
      <c r="H7" s="74"/>
    </row>
    <row r="8" spans="1:8" ht="12.75">
      <c r="A8" s="29">
        <v>0.9999999999999964</v>
      </c>
      <c r="B8" s="41">
        <v>0.04350371810264536</v>
      </c>
      <c r="C8" s="41">
        <v>-0.2576943001627472</v>
      </c>
      <c r="D8" s="41">
        <v>2.091620175379874</v>
      </c>
      <c r="E8" s="39"/>
      <c r="F8" s="39"/>
      <c r="G8" s="39"/>
      <c r="H8" s="74"/>
    </row>
    <row r="9" spans="1:8" ht="12.75">
      <c r="A9" s="29">
        <v>63</v>
      </c>
      <c r="B9" s="41">
        <v>0.22716072076569147</v>
      </c>
      <c r="C9" s="41">
        <v>-0.5352981843586011</v>
      </c>
      <c r="D9" s="41">
        <v>1.28485557973011</v>
      </c>
      <c r="E9" s="39"/>
      <c r="F9" s="39"/>
      <c r="G9" s="39"/>
      <c r="H9" s="74"/>
    </row>
    <row r="10" spans="1:8" ht="12.75">
      <c r="A10" s="29">
        <v>126</v>
      </c>
      <c r="B10" s="41">
        <v>0.39154684570675674</v>
      </c>
      <c r="C10" s="41">
        <v>-0.7120106122632553</v>
      </c>
      <c r="D10" s="41">
        <v>0.61946102027617</v>
      </c>
      <c r="E10" s="39"/>
      <c r="F10" s="39"/>
      <c r="G10" s="39"/>
      <c r="H10" s="74"/>
    </row>
    <row r="11" spans="1:8" ht="12.75">
      <c r="A11" s="29">
        <v>150</v>
      </c>
      <c r="B11" s="41">
        <v>0.44827518707101877</v>
      </c>
      <c r="C11" s="41">
        <v>-0.7513918110639338</v>
      </c>
      <c r="D11" s="41">
        <v>0.40691076082517236</v>
      </c>
      <c r="E11" s="39"/>
      <c r="F11" s="39"/>
      <c r="G11" s="39"/>
      <c r="H11" s="74"/>
    </row>
    <row r="12" spans="1:8" ht="12.75">
      <c r="A12" s="29">
        <v>189</v>
      </c>
      <c r="B12" s="41">
        <v>0.5335220185059304</v>
      </c>
      <c r="C12" s="41">
        <v>-0.7825111503671961</v>
      </c>
      <c r="D12" s="41">
        <v>0.10968388815302377</v>
      </c>
      <c r="E12" s="39"/>
      <c r="F12" s="39"/>
      <c r="G12" s="39"/>
      <c r="H12" s="74"/>
    </row>
    <row r="13" spans="1:8" ht="12.75">
      <c r="A13" s="29">
        <v>230</v>
      </c>
      <c r="B13" s="41">
        <v>0.6138802249493049</v>
      </c>
      <c r="C13" s="41">
        <v>-0.7713393541634563</v>
      </c>
      <c r="D13" s="41">
        <v>-0.13848390655718912</v>
      </c>
      <c r="E13" s="39"/>
      <c r="F13" s="39"/>
      <c r="G13" s="39"/>
      <c r="H13" s="74"/>
    </row>
    <row r="14" spans="1:8" ht="12.75">
      <c r="A14" s="29">
        <v>231</v>
      </c>
      <c r="B14" s="41">
        <v>0.6157216047376621</v>
      </c>
      <c r="C14" s="41">
        <v>-0.7705049036583156</v>
      </c>
      <c r="D14" s="41">
        <v>-0.14371340696752177</v>
      </c>
      <c r="E14" s="39"/>
      <c r="F14" s="39"/>
      <c r="G14" s="39"/>
      <c r="H14" s="74"/>
    </row>
    <row r="15" spans="1:8" ht="12.75">
      <c r="A15" s="29">
        <v>252</v>
      </c>
      <c r="B15" s="41">
        <v>0.6530862391632126</v>
      </c>
      <c r="C15" s="41">
        <v>-0.7467997986704231</v>
      </c>
      <c r="D15" s="41">
        <v>-0.2444758166393286</v>
      </c>
      <c r="E15" s="39"/>
      <c r="F15" s="39"/>
      <c r="G15" s="39"/>
      <c r="H15" s="74"/>
    </row>
    <row r="16" spans="1:8" ht="12.75">
      <c r="A16" s="29">
        <v>315</v>
      </c>
      <c r="B16" s="41">
        <v>0.7502395076786034</v>
      </c>
      <c r="C16" s="41">
        <v>-0.6048765571729364</v>
      </c>
      <c r="D16" s="41">
        <v>-0.4430180941008871</v>
      </c>
      <c r="E16" s="39"/>
      <c r="F16" s="39"/>
      <c r="G16" s="39"/>
      <c r="H16" s="74"/>
    </row>
    <row r="17" spans="1:8" ht="12.75">
      <c r="A17" s="29">
        <v>378</v>
      </c>
      <c r="B17" s="41">
        <v>0.8249818240521026</v>
      </c>
      <c r="C17" s="41">
        <v>-0.356741425874736</v>
      </c>
      <c r="D17" s="41">
        <v>-0.4859429442316517</v>
      </c>
      <c r="E17" s="39"/>
      <c r="F17" s="39"/>
      <c r="G17" s="39"/>
      <c r="H17" s="74"/>
    </row>
    <row r="18" spans="1:8" ht="12.75">
      <c r="A18" s="29">
        <v>441</v>
      </c>
      <c r="B18" s="41">
        <v>0.8773131882837102</v>
      </c>
      <c r="C18" s="41">
        <v>-0.0023944047758219233</v>
      </c>
      <c r="D18" s="41">
        <v>-0.3732503670316224</v>
      </c>
      <c r="E18" s="39"/>
      <c r="F18" s="39"/>
      <c r="G18" s="39"/>
      <c r="H18" s="74"/>
    </row>
    <row r="19" spans="1:8" ht="12.75">
      <c r="A19" s="29">
        <v>504</v>
      </c>
      <c r="B19" s="41">
        <v>0.9072336003734263</v>
      </c>
      <c r="C19" s="41">
        <v>0.45816450612380594</v>
      </c>
      <c r="D19" s="41">
        <v>-0.10494036250079913</v>
      </c>
      <c r="E19" s="39"/>
      <c r="F19" s="39"/>
      <c r="G19" s="39"/>
      <c r="H19" s="74"/>
    </row>
    <row r="20" spans="1:8" ht="12.75">
      <c r="A20" s="29">
        <v>567</v>
      </c>
      <c r="B20" s="41">
        <v>0.9147430603212509</v>
      </c>
      <c r="C20" s="41">
        <v>1.0249353068241476</v>
      </c>
      <c r="D20" s="41">
        <v>0.3189870693608182</v>
      </c>
      <c r="E20" s="39"/>
      <c r="F20" s="39"/>
      <c r="G20" s="39"/>
      <c r="H20" s="74"/>
    </row>
    <row r="21" spans="1:8" ht="12.75">
      <c r="A21" s="29">
        <v>625</v>
      </c>
      <c r="B21" s="41">
        <v>0.9018429685055427</v>
      </c>
      <c r="C21" s="41">
        <v>1.6406264197165008</v>
      </c>
      <c r="D21" s="41">
        <v>0.8468511128292239</v>
      </c>
      <c r="E21" s="39"/>
      <c r="F21" s="39"/>
      <c r="G21" s="39"/>
      <c r="H21" s="74"/>
    </row>
    <row r="22" spans="1:8" ht="12.75">
      <c r="A22" s="29">
        <v>627</v>
      </c>
      <c r="B22" s="41">
        <v>0.9010593478493933</v>
      </c>
      <c r="C22" s="41">
        <v>1.6634627696641384</v>
      </c>
      <c r="D22" s="41">
        <v>0.8674058144572008</v>
      </c>
      <c r="E22" s="39"/>
      <c r="F22" s="39"/>
      <c r="G22" s="39"/>
      <c r="H22" s="74"/>
    </row>
    <row r="23" spans="1:8" s="9" customFormat="1" ht="12.75">
      <c r="A23" s="30">
        <v>630</v>
      </c>
      <c r="B23" s="72">
        <v>0.8998415681271841</v>
      </c>
      <c r="C23" s="72">
        <v>1.6979179973252023</v>
      </c>
      <c r="D23" s="72">
        <v>0.8985319285532289</v>
      </c>
      <c r="E23" s="73"/>
      <c r="F23" s="73"/>
      <c r="G23" s="73"/>
      <c r="H23" s="75"/>
    </row>
    <row r="24" spans="2:8" ht="12.75">
      <c r="B24" s="89"/>
      <c r="C24" s="89" t="s">
        <v>54</v>
      </c>
      <c r="D24" s="89"/>
      <c r="E24" s="89"/>
      <c r="F24" s="89"/>
      <c r="G24" s="89"/>
      <c r="H24" s="71"/>
    </row>
    <row r="44" spans="22:23" ht="12.75">
      <c r="V44">
        <v>329.4</v>
      </c>
      <c r="W44">
        <f>V44/V$47</f>
        <v>0.961555302565899</v>
      </c>
    </row>
    <row r="45" spans="22:23" ht="12.75">
      <c r="V45">
        <v>13.14</v>
      </c>
      <c r="W45">
        <f>V45/V$47</f>
        <v>0.03835712409142658</v>
      </c>
    </row>
    <row r="46" spans="22:23" ht="12.75">
      <c r="V46">
        <v>0.03</v>
      </c>
      <c r="W46">
        <f>V46/V$47</f>
        <v>8.75733426744899E-05</v>
      </c>
    </row>
    <row r="47" spans="22:23" ht="12.75">
      <c r="V47">
        <f>SUM(V44:V46)</f>
        <v>342.56999999999994</v>
      </c>
      <c r="W47">
        <f>V47/V$47</f>
        <v>1</v>
      </c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54"/>
  <sheetViews>
    <sheetView zoomScale="75" zoomScaleNormal="75" workbookViewId="0" topLeftCell="A1">
      <selection activeCell="B32" sqref="B32"/>
    </sheetView>
  </sheetViews>
  <sheetFormatPr defaultColWidth="9.140625" defaultRowHeight="12.75"/>
  <cols>
    <col min="17" max="17" width="10.00390625" style="0" customWidth="1"/>
  </cols>
  <sheetData>
    <row r="1" spans="1:15" ht="12.75">
      <c r="A1" s="127" t="s">
        <v>94</v>
      </c>
      <c r="B1" s="127"/>
      <c r="C1" s="127" t="s">
        <v>12</v>
      </c>
      <c r="D1" s="128">
        <v>3</v>
      </c>
      <c r="N1" s="21" t="s">
        <v>52</v>
      </c>
      <c r="O1" s="21" t="s">
        <v>53</v>
      </c>
    </row>
    <row r="2" spans="1:15" ht="12.75">
      <c r="A2" s="21" t="s">
        <v>41</v>
      </c>
      <c r="B2" s="21" t="s">
        <v>48</v>
      </c>
      <c r="C2" s="21"/>
      <c r="D2" s="21"/>
      <c r="E2" s="63"/>
      <c r="F2" s="63"/>
      <c r="G2" s="76"/>
      <c r="J2" s="21" t="s">
        <v>41</v>
      </c>
      <c r="K2" s="129" t="s">
        <v>49</v>
      </c>
      <c r="L2" s="21"/>
      <c r="M2" s="21"/>
      <c r="N2" s="22">
        <f>'Defining ages and covar matrix'!C2</f>
        <v>0</v>
      </c>
      <c r="O2" s="22">
        <f>'Defining ages and covar matrix'!C3</f>
        <v>630</v>
      </c>
    </row>
    <row r="3" spans="1:16" ht="12.75">
      <c r="A3" s="21" t="s">
        <v>46</v>
      </c>
      <c r="B3" s="90">
        <v>-0.025852507162429022</v>
      </c>
      <c r="C3" s="90">
        <v>0.27510563033137797</v>
      </c>
      <c r="D3" s="90">
        <v>0.5466426276252153</v>
      </c>
      <c r="E3" s="130"/>
      <c r="F3" s="130"/>
      <c r="G3" s="130"/>
      <c r="H3" s="84" t="s">
        <v>41</v>
      </c>
      <c r="I3" s="95" t="s">
        <v>41</v>
      </c>
      <c r="J3" s="21" t="s">
        <v>46</v>
      </c>
      <c r="K3" s="82"/>
      <c r="L3" s="93">
        <v>0</v>
      </c>
      <c r="M3" s="92">
        <v>0</v>
      </c>
      <c r="N3" s="92">
        <v>1</v>
      </c>
      <c r="O3" s="110"/>
      <c r="P3" s="111"/>
    </row>
    <row r="4" spans="1:16" ht="12.75">
      <c r="A4" s="5" t="s">
        <v>42</v>
      </c>
      <c r="B4" s="5"/>
      <c r="C4" s="5"/>
      <c r="D4" s="5"/>
      <c r="E4" s="5"/>
      <c r="F4" s="5"/>
      <c r="G4" s="5"/>
      <c r="H4" s="84" t="s">
        <v>40</v>
      </c>
      <c r="I4" s="2" t="s">
        <v>40</v>
      </c>
      <c r="J4" s="5" t="s">
        <v>50</v>
      </c>
      <c r="K4" s="5"/>
      <c r="L4" s="83">
        <v>5</v>
      </c>
      <c r="M4" s="83">
        <v>300</v>
      </c>
      <c r="N4" s="83">
        <v>630</v>
      </c>
      <c r="O4" s="83"/>
      <c r="P4" s="83"/>
    </row>
    <row r="5" spans="1:16" ht="12.75">
      <c r="A5" s="5" t="s">
        <v>43</v>
      </c>
      <c r="B5" s="40">
        <v>373.9716467232908</v>
      </c>
      <c r="C5" s="40">
        <v>8.697667732536763</v>
      </c>
      <c r="D5" s="40">
        <v>0.7485514085744035</v>
      </c>
      <c r="E5" s="40"/>
      <c r="F5" s="40"/>
      <c r="G5" s="40"/>
      <c r="H5" s="85"/>
      <c r="I5" s="2"/>
      <c r="J5" s="5" t="s">
        <v>51</v>
      </c>
      <c r="K5" s="40"/>
      <c r="L5" s="40">
        <v>-0.9841269841269841</v>
      </c>
      <c r="M5" s="40">
        <v>-0.047619047619047616</v>
      </c>
      <c r="N5" s="40">
        <v>1</v>
      </c>
      <c r="O5" s="40"/>
      <c r="P5" s="40"/>
    </row>
    <row r="6" spans="7:9" ht="12.75">
      <c r="G6">
        <v>0</v>
      </c>
      <c r="H6" s="86">
        <v>-0.838787977104717</v>
      </c>
      <c r="I6" s="87">
        <v>0.28407327132678734</v>
      </c>
    </row>
    <row r="7" spans="7:9" ht="12.75">
      <c r="G7">
        <v>1</v>
      </c>
      <c r="H7" s="86">
        <v>-0.9172225840944992</v>
      </c>
      <c r="I7" s="87">
        <v>0.329230488880819</v>
      </c>
    </row>
    <row r="8" spans="7:9" ht="12.75">
      <c r="G8">
        <v>63</v>
      </c>
      <c r="H8" s="86">
        <v>-4.490777390442553</v>
      </c>
      <c r="I8" s="87">
        <v>3.0275015082810497</v>
      </c>
    </row>
    <row r="9" spans="7:9" ht="12.75">
      <c r="G9">
        <v>126</v>
      </c>
      <c r="H9" s="86">
        <v>-6.128113538876062</v>
      </c>
      <c r="I9" s="87">
        <v>5.564703372853804</v>
      </c>
    </row>
    <row r="10" spans="7:9" ht="12.75">
      <c r="G10">
        <v>150</v>
      </c>
      <c r="H10" s="86">
        <v>-6.389899648239582</v>
      </c>
      <c r="I10" s="87">
        <v>6.47701097841382</v>
      </c>
    </row>
    <row r="11" spans="7:9" ht="12.75">
      <c r="G11">
        <v>189</v>
      </c>
      <c r="H11" s="86">
        <v>-6.526286516768441</v>
      </c>
      <c r="I11" s="87">
        <v>7.895678865045045</v>
      </c>
    </row>
    <row r="12" spans="7:9" ht="12.75">
      <c r="G12">
        <v>230</v>
      </c>
      <c r="H12" s="86">
        <v>-6.406354240930865</v>
      </c>
      <c r="I12" s="87">
        <v>9.301885735897299</v>
      </c>
    </row>
    <row r="13" spans="7:9" ht="12.75">
      <c r="G13">
        <v>252</v>
      </c>
      <c r="H13" s="86">
        <v>-6.272642913185549</v>
      </c>
      <c r="I13" s="87">
        <v>10.020427984854775</v>
      </c>
    </row>
    <row r="14" spans="7:9" ht="12.75">
      <c r="G14">
        <v>315</v>
      </c>
      <c r="H14" s="86">
        <v>-5.766385811895896</v>
      </c>
      <c r="I14" s="87">
        <v>11.938950732282995</v>
      </c>
    </row>
    <row r="15" spans="7:9" ht="12.75">
      <c r="G15">
        <v>378</v>
      </c>
      <c r="H15" s="86">
        <v>-5.218574791370653</v>
      </c>
      <c r="I15" s="87">
        <v>13.651247107329704</v>
      </c>
    </row>
    <row r="16" spans="7:9" ht="12.75">
      <c r="G16">
        <v>378</v>
      </c>
      <c r="H16" s="86">
        <v>-5.218574791370654</v>
      </c>
      <c r="I16" s="87">
        <v>13.651247107329704</v>
      </c>
    </row>
    <row r="17" spans="7:9" ht="12.75">
      <c r="G17">
        <v>441</v>
      </c>
      <c r="H17" s="86">
        <v>-4.652125924783648</v>
      </c>
      <c r="I17" s="87">
        <v>15.157317109994906</v>
      </c>
    </row>
    <row r="18" spans="7:9" ht="12.75">
      <c r="G18">
        <v>504</v>
      </c>
      <c r="H18" s="86">
        <v>-3.901811780011357</v>
      </c>
      <c r="I18" s="87">
        <v>16.457160740278592</v>
      </c>
    </row>
    <row r="19" spans="7:9" ht="12.75">
      <c r="G19">
        <v>504</v>
      </c>
      <c r="H19" s="86">
        <v>-3.901811780011357</v>
      </c>
      <c r="I19" s="87">
        <v>16.457160740278592</v>
      </c>
    </row>
    <row r="20" spans="7:9" ht="12.75">
      <c r="G20">
        <v>567</v>
      </c>
      <c r="H20" s="86">
        <v>-2.6142614196329252</v>
      </c>
      <c r="I20" s="87">
        <v>17.55077799818077</v>
      </c>
    </row>
    <row r="21" spans="7:9" ht="12.75">
      <c r="G21">
        <v>627</v>
      </c>
      <c r="H21" s="86">
        <v>-0.39514342264814983</v>
      </c>
      <c r="I21" s="87">
        <v>18.400588509841757</v>
      </c>
    </row>
    <row r="22" spans="7:9" ht="12.75">
      <c r="G22">
        <v>630</v>
      </c>
      <c r="H22" s="86">
        <v>-0.24796040093014526</v>
      </c>
      <c r="I22" s="87">
        <v>18.438168883701437</v>
      </c>
    </row>
    <row r="23" spans="1:16" ht="12.75">
      <c r="A23" s="21" t="s">
        <v>55</v>
      </c>
      <c r="B23" s="91">
        <v>1</v>
      </c>
      <c r="C23" s="91">
        <v>1.5528525606314265</v>
      </c>
      <c r="D23" s="91">
        <v>1.1698740678566855</v>
      </c>
      <c r="E23" s="91"/>
      <c r="F23" s="91"/>
      <c r="G23" s="91"/>
      <c r="K23" s="21" t="s">
        <v>55</v>
      </c>
      <c r="L23" s="93">
        <v>1</v>
      </c>
      <c r="M23" s="92">
        <v>-1.797006941859721</v>
      </c>
      <c r="N23" s="92">
        <v>1.031988858963111</v>
      </c>
      <c r="O23" s="92"/>
      <c r="P23" s="90"/>
    </row>
    <row r="24" spans="1:16" ht="12.75">
      <c r="A24" s="21" t="s">
        <v>57</v>
      </c>
      <c r="B24" s="21"/>
      <c r="C24" s="21"/>
      <c r="D24" s="21"/>
      <c r="E24" s="21"/>
      <c r="K24" s="21" t="s">
        <v>56</v>
      </c>
      <c r="L24" s="21"/>
      <c r="M24" s="21"/>
      <c r="N24" s="21"/>
      <c r="O24" s="21"/>
      <c r="P24" s="21"/>
    </row>
    <row r="25" spans="11:17" ht="13.5" thickBot="1">
      <c r="K25" s="21" t="s">
        <v>58</v>
      </c>
      <c r="L25" s="21"/>
      <c r="M25" s="21"/>
      <c r="O25" s="151" t="s">
        <v>97</v>
      </c>
      <c r="P25" s="148"/>
      <c r="Q25" s="148"/>
    </row>
    <row r="26" spans="1:17" ht="13.5" thickBot="1">
      <c r="A26" s="115"/>
      <c r="B26" s="116"/>
      <c r="C26" s="117"/>
      <c r="D26" s="21" t="s">
        <v>81</v>
      </c>
      <c r="E26" s="21"/>
      <c r="F26" s="21"/>
      <c r="G26" s="112" t="s">
        <v>80</v>
      </c>
      <c r="H26" s="85" t="s">
        <v>79</v>
      </c>
      <c r="I26" s="146" t="s">
        <v>79</v>
      </c>
      <c r="O26" s="149">
        <f>B3</f>
        <v>-0.025852507162429022</v>
      </c>
      <c r="P26" s="149">
        <f>C3</f>
        <v>0.27510563033137797</v>
      </c>
      <c r="Q26" s="149">
        <f>D3</f>
        <v>0.5466426276252153</v>
      </c>
    </row>
    <row r="27" spans="1:17" ht="12.75">
      <c r="A27" s="115" t="s">
        <v>84</v>
      </c>
      <c r="B27" s="116"/>
      <c r="C27" s="117">
        <v>0.015</v>
      </c>
      <c r="D27" s="21" t="s">
        <v>76</v>
      </c>
      <c r="E27" s="21" t="s">
        <v>77</v>
      </c>
      <c r="F27" s="21"/>
      <c r="G27" s="123">
        <f>ecomodel!I70</f>
        <v>651.5764363777222</v>
      </c>
      <c r="H27" s="113">
        <v>648.3848746862856</v>
      </c>
      <c r="I27" s="147">
        <v>679.8371050553666</v>
      </c>
      <c r="L27" s="131"/>
      <c r="M27" s="131"/>
      <c r="N27" s="131"/>
      <c r="O27" s="150" t="s">
        <v>98</v>
      </c>
      <c r="P27" s="21"/>
      <c r="Q27" s="22"/>
    </row>
    <row r="28" spans="1:17" ht="13.5" thickBot="1">
      <c r="A28" s="118" t="s">
        <v>83</v>
      </c>
      <c r="B28" s="119"/>
      <c r="C28" s="120">
        <v>1.5</v>
      </c>
      <c r="D28" s="21"/>
      <c r="E28" s="21" t="s">
        <v>78</v>
      </c>
      <c r="F28" s="21"/>
      <c r="G28" s="123">
        <f>ecomodel!I71</f>
        <v>618.0716349119873</v>
      </c>
      <c r="H28" s="113">
        <v>619.2709270388833</v>
      </c>
      <c r="I28" s="147">
        <v>646.8551002304077</v>
      </c>
      <c r="O28" s="83">
        <f>L4</f>
        <v>5</v>
      </c>
      <c r="P28" s="83">
        <f>M4</f>
        <v>300</v>
      </c>
      <c r="Q28" s="83">
        <f>N4</f>
        <v>630</v>
      </c>
    </row>
    <row r="29" spans="4:17" ht="12.75">
      <c r="D29" s="21"/>
      <c r="E29" s="21" t="s">
        <v>72</v>
      </c>
      <c r="F29" s="21"/>
      <c r="G29" s="124">
        <f>G28-G27</f>
        <v>-33.504801465734886</v>
      </c>
      <c r="H29" s="113">
        <f>H28-H27</f>
        <v>-29.113947647402256</v>
      </c>
      <c r="I29" s="147">
        <f>I28-I27</f>
        <v>-32.982004824958835</v>
      </c>
      <c r="O29" s="92">
        <f>L23</f>
        <v>1</v>
      </c>
      <c r="P29" s="92">
        <f>M23</f>
        <v>-1.797006941859721</v>
      </c>
      <c r="Q29" s="92">
        <f>N23</f>
        <v>1.031988858963111</v>
      </c>
    </row>
    <row r="30" spans="4:7" ht="12.75">
      <c r="D30" s="71"/>
      <c r="E30" s="94" t="s">
        <v>6</v>
      </c>
      <c r="G30" s="94"/>
    </row>
    <row r="31" spans="2:9" ht="12.75">
      <c r="B31" s="71"/>
      <c r="C31" s="71"/>
      <c r="D31" s="114" t="s">
        <v>99</v>
      </c>
      <c r="E31">
        <v>4.417158595978435</v>
      </c>
      <c r="H31" s="103" t="s">
        <v>68</v>
      </c>
      <c r="I31" s="103" t="s">
        <v>68</v>
      </c>
    </row>
    <row r="32" spans="2:9" ht="12.75">
      <c r="B32" s="71"/>
      <c r="C32" s="71"/>
      <c r="D32" t="s">
        <v>85</v>
      </c>
      <c r="E32">
        <v>-0.013357414397061639</v>
      </c>
      <c r="F32">
        <v>0.264890658850193</v>
      </c>
      <c r="G32">
        <v>0.6103934236024692</v>
      </c>
      <c r="H32" s="122">
        <f>H29-G29</f>
        <v>4.39085381833263</v>
      </c>
      <c r="I32" s="122">
        <f>I29-G29</f>
        <v>0.5227966407760505</v>
      </c>
    </row>
    <row r="33" spans="6:7" ht="13.5" thickBot="1">
      <c r="F33" t="s">
        <v>86</v>
      </c>
      <c r="G33">
        <v>30</v>
      </c>
    </row>
    <row r="34" spans="6:7" ht="13.5" thickBot="1">
      <c r="F34" t="s">
        <v>87</v>
      </c>
      <c r="G34" s="121">
        <v>30</v>
      </c>
    </row>
    <row r="36" spans="5:7" ht="12.75">
      <c r="E36" s="1" t="s">
        <v>93</v>
      </c>
      <c r="F36" s="1" t="s">
        <v>92</v>
      </c>
      <c r="G36" s="1" t="s">
        <v>91</v>
      </c>
    </row>
    <row r="37" spans="5:7" ht="12.75">
      <c r="E37" t="s">
        <v>88</v>
      </c>
      <c r="F37" t="s">
        <v>89</v>
      </c>
      <c r="G37" t="s">
        <v>90</v>
      </c>
    </row>
    <row r="38" spans="5:7" ht="12.75">
      <c r="E38" s="86">
        <v>-1.747342298636769</v>
      </c>
      <c r="F38" s="86">
        <v>-0.6422742241882028</v>
      </c>
      <c r="G38" s="87">
        <v>0.40286149266675775</v>
      </c>
    </row>
    <row r="39" spans="5:7" ht="12.75">
      <c r="E39" s="86">
        <v>-1.7460871772566766</v>
      </c>
      <c r="F39" s="86">
        <v>-0.6115561062556426</v>
      </c>
      <c r="G39" s="87">
        <v>0.44934024283186974</v>
      </c>
    </row>
    <row r="40" spans="5:7" ht="12.75">
      <c r="E40" s="86">
        <v>-1.5639313660345198</v>
      </c>
      <c r="F40" s="86">
        <v>1.2747681117993388</v>
      </c>
      <c r="G40" s="87">
        <v>3.219913565253716</v>
      </c>
    </row>
    <row r="41" spans="5:7" ht="12.75">
      <c r="E41" s="86">
        <v>-1.1684781109692646</v>
      </c>
      <c r="F41" s="86">
        <v>3.154825192718602</v>
      </c>
      <c r="G41" s="87">
        <v>5.811163094861755</v>
      </c>
    </row>
    <row r="42" spans="5:7" ht="12.75">
      <c r="E42" s="86">
        <v>-0.9620539471219367</v>
      </c>
      <c r="F42" s="86">
        <v>3.8613088662027653</v>
      </c>
      <c r="G42" s="87">
        <v>6.7389109995978</v>
      </c>
    </row>
    <row r="43" spans="5:7" ht="12.75">
      <c r="E43" s="86">
        <v>-0.5609825334410031</v>
      </c>
      <c r="F43" s="86">
        <v>4.997897018569586</v>
      </c>
      <c r="G43" s="87">
        <v>8.176610081490873</v>
      </c>
    </row>
    <row r="44" spans="5:7" ht="12.75">
      <c r="E44" s="86">
        <v>-0.051726975807687134</v>
      </c>
      <c r="F44" s="86">
        <v>6.177489349727944</v>
      </c>
      <c r="G44" s="87">
        <v>9.594735187268638</v>
      </c>
    </row>
    <row r="45" spans="5:7" ht="12.75">
      <c r="E45" s="86">
        <v>0.25855536655026473</v>
      </c>
      <c r="F45" s="86">
        <v>6.80398358935229</v>
      </c>
      <c r="G45" s="87">
        <v>10.316254525141067</v>
      </c>
    </row>
    <row r="46" spans="5:7" ht="12.75">
      <c r="E46" s="86">
        <v>1.29013558900454</v>
      </c>
      <c r="F46" s="86">
        <v>8.57308490506672</v>
      </c>
      <c r="G46" s="87">
        <v>12.230096425812343</v>
      </c>
    </row>
    <row r="47" spans="5:7" ht="12.75">
      <c r="E47" s="86">
        <v>2.53375813392182</v>
      </c>
      <c r="F47" s="86">
        <v>10.305200965712865</v>
      </c>
      <c r="G47" s="87">
        <v>13.918135783504697</v>
      </c>
    </row>
    <row r="48" spans="5:7" ht="12.75">
      <c r="E48" s="86">
        <v>2.5337581339218205</v>
      </c>
      <c r="F48" s="86">
        <v>10.305200965712865</v>
      </c>
      <c r="G48" s="87">
        <v>13.918135783504697</v>
      </c>
    </row>
    <row r="49" spans="5:7" ht="12.75">
      <c r="E49" s="86">
        <v>3.9894230013021073</v>
      </c>
      <c r="F49" s="86">
        <v>12.000331771290734</v>
      </c>
      <c r="G49" s="87">
        <v>15.38037259821813</v>
      </c>
    </row>
    <row r="50" spans="5:7" ht="12.75">
      <c r="E50" s="86">
        <v>5.657130191145401</v>
      </c>
      <c r="F50" s="86">
        <v>13.658477321800326</v>
      </c>
      <c r="G50" s="87">
        <v>16.61680686995264</v>
      </c>
    </row>
    <row r="51" spans="5:7" ht="12.75">
      <c r="E51" s="86">
        <v>5.657130191145401</v>
      </c>
      <c r="F51" s="86">
        <v>13.658477321800326</v>
      </c>
      <c r="G51" s="87">
        <v>16.61680686995264</v>
      </c>
    </row>
    <row r="52" spans="5:7" ht="12.75">
      <c r="E52" s="86">
        <v>7.536879703451702</v>
      </c>
      <c r="F52" s="86">
        <v>15.279637617241637</v>
      </c>
      <c r="G52" s="87">
        <v>17.627438598708228</v>
      </c>
    </row>
    <row r="53" spans="5:7" ht="12.75">
      <c r="E53" s="86">
        <v>9.524254187303127</v>
      </c>
      <c r="F53" s="86">
        <v>16.789214418845617</v>
      </c>
      <c r="G53" s="87">
        <v>18.3800152051844</v>
      </c>
    </row>
    <row r="54" spans="5:7" ht="12.75">
      <c r="E54" s="86">
        <v>9.628671538221006</v>
      </c>
      <c r="F54" s="86">
        <v>16.863812657614666</v>
      </c>
      <c r="G54" s="87">
        <v>18.412267784484897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W106"/>
  <sheetViews>
    <sheetView zoomScale="75" zoomScaleNormal="75" workbookViewId="0" topLeftCell="F1">
      <selection activeCell="U2" sqref="U2"/>
    </sheetView>
  </sheetViews>
  <sheetFormatPr defaultColWidth="9.140625" defaultRowHeight="12.75"/>
  <cols>
    <col min="1" max="1" width="6.28125" style="0" customWidth="1"/>
    <col min="2" max="2" width="9.140625" style="6" customWidth="1"/>
    <col min="7" max="7" width="8.7109375" style="0" customWidth="1"/>
    <col min="8" max="8" width="8.8515625" style="62" customWidth="1"/>
    <col min="9" max="9" width="9.140625" style="58" customWidth="1"/>
    <col min="10" max="10" width="9.140625" style="6" customWidth="1"/>
    <col min="16" max="16" width="9.140625" style="6" customWidth="1"/>
  </cols>
  <sheetData>
    <row r="1" spans="1:16" s="9" customFormat="1" ht="12.75">
      <c r="A1" s="26" t="s">
        <v>22</v>
      </c>
      <c r="B1" s="68"/>
      <c r="C1" s="31"/>
      <c r="D1" s="69" t="s">
        <v>23</v>
      </c>
      <c r="E1" s="31"/>
      <c r="F1" s="31"/>
      <c r="G1" s="31"/>
      <c r="H1" s="59"/>
      <c r="I1" s="55" t="s">
        <v>26</v>
      </c>
      <c r="J1" s="28" t="s">
        <v>14</v>
      </c>
      <c r="K1" s="27" t="s">
        <v>36</v>
      </c>
      <c r="L1" s="27"/>
      <c r="M1" s="27"/>
      <c r="N1" s="27"/>
      <c r="O1" s="27"/>
      <c r="P1" s="25"/>
    </row>
    <row r="2" spans="1:20" ht="12.75">
      <c r="A2" s="29">
        <v>1</v>
      </c>
      <c r="B2" s="51">
        <v>271.22043171960865</v>
      </c>
      <c r="C2" s="52"/>
      <c r="D2" s="52"/>
      <c r="E2" s="52"/>
      <c r="F2" s="52"/>
      <c r="G2" s="52"/>
      <c r="H2" s="60"/>
      <c r="I2" s="56">
        <v>0.9999999999999964</v>
      </c>
      <c r="J2" s="48">
        <v>135.61021585980436</v>
      </c>
      <c r="K2" s="32">
        <v>135.61021585980436</v>
      </c>
      <c r="L2" s="32">
        <v>135.61021585980436</v>
      </c>
      <c r="M2" s="32">
        <v>135.61021585980436</v>
      </c>
      <c r="N2" s="32">
        <v>135.61021585980436</v>
      </c>
      <c r="O2" s="32">
        <v>135.61021585980436</v>
      </c>
      <c r="P2" s="66" t="s">
        <v>34</v>
      </c>
      <c r="Q2" s="21"/>
      <c r="R2" s="21"/>
      <c r="S2" s="21" t="s">
        <v>35</v>
      </c>
      <c r="T2" s="18">
        <v>2</v>
      </c>
    </row>
    <row r="3" spans="1:17" ht="12.75">
      <c r="A3" s="29"/>
      <c r="B3" s="51"/>
      <c r="C3" s="52"/>
      <c r="D3" s="52"/>
      <c r="E3" s="52"/>
      <c r="F3" s="52"/>
      <c r="G3" s="52"/>
      <c r="H3" s="60"/>
      <c r="I3" s="56">
        <v>150</v>
      </c>
      <c r="J3" s="48">
        <v>135.61021585980436</v>
      </c>
      <c r="K3" s="32">
        <v>135.61021585980436</v>
      </c>
      <c r="L3" s="32">
        <v>135.61021585980436</v>
      </c>
      <c r="M3" s="32">
        <v>135.61021585980436</v>
      </c>
      <c r="N3" s="32">
        <v>135.61021585980436</v>
      </c>
      <c r="O3" s="32">
        <v>135.61021585980436</v>
      </c>
      <c r="Q3" s="67"/>
    </row>
    <row r="4" spans="1:19" ht="12.75">
      <c r="A4" s="29"/>
      <c r="B4" s="51"/>
      <c r="C4" s="52"/>
      <c r="D4" s="52"/>
      <c r="E4" s="52"/>
      <c r="F4" s="52"/>
      <c r="G4" s="52"/>
      <c r="H4" s="60"/>
      <c r="I4" s="56">
        <v>230</v>
      </c>
      <c r="J4" s="48">
        <v>135.61021585980436</v>
      </c>
      <c r="K4" s="32">
        <v>135.61021585980436</v>
      </c>
      <c r="L4" s="32">
        <v>135.61021585980436</v>
      </c>
      <c r="M4" s="32">
        <v>135.61021585980436</v>
      </c>
      <c r="N4" s="32">
        <v>135.61021585980436</v>
      </c>
      <c r="O4" s="32">
        <v>135.61021585980436</v>
      </c>
      <c r="S4" s="38"/>
    </row>
    <row r="5" spans="1:15" ht="12.75">
      <c r="A5" s="29"/>
      <c r="B5" s="51"/>
      <c r="C5" s="52"/>
      <c r="D5" s="52"/>
      <c r="E5" s="52"/>
      <c r="F5" s="52"/>
      <c r="G5" s="52"/>
      <c r="H5" s="60"/>
      <c r="I5" s="56">
        <v>231</v>
      </c>
      <c r="J5" s="48">
        <v>135.61021585980436</v>
      </c>
      <c r="K5" s="32">
        <v>135.61021585980436</v>
      </c>
      <c r="L5" s="32">
        <v>135.61021585980436</v>
      </c>
      <c r="M5" s="32">
        <v>135.61021585980436</v>
      </c>
      <c r="N5" s="32">
        <v>135.61021585980436</v>
      </c>
      <c r="O5" s="32">
        <v>135.61021585980436</v>
      </c>
    </row>
    <row r="6" spans="1:15" ht="12.75">
      <c r="A6" s="29"/>
      <c r="B6" s="51"/>
      <c r="C6" s="52"/>
      <c r="D6" s="52"/>
      <c r="E6" s="52"/>
      <c r="F6" s="52"/>
      <c r="G6" s="52"/>
      <c r="H6" s="60"/>
      <c r="I6" s="56">
        <v>625</v>
      </c>
      <c r="J6" s="48">
        <v>135.61021585980436</v>
      </c>
      <c r="K6" s="32">
        <v>135.61021585980436</v>
      </c>
      <c r="L6" s="32">
        <v>135.61021585980436</v>
      </c>
      <c r="M6" s="32">
        <v>135.61021585980436</v>
      </c>
      <c r="N6" s="32">
        <v>135.61021585980436</v>
      </c>
      <c r="O6" s="32">
        <v>135.61021585980436</v>
      </c>
    </row>
    <row r="7" spans="1:16" s="9" customFormat="1" ht="12.75">
      <c r="A7" s="30"/>
      <c r="B7" s="53"/>
      <c r="C7" s="54"/>
      <c r="D7" s="54"/>
      <c r="E7" s="54"/>
      <c r="F7" s="54"/>
      <c r="G7" s="54"/>
      <c r="H7" s="61"/>
      <c r="I7" s="57">
        <v>627</v>
      </c>
      <c r="J7" s="49">
        <v>135.61021585980436</v>
      </c>
      <c r="K7" s="50">
        <v>135.61021585980436</v>
      </c>
      <c r="L7" s="50">
        <v>135.61021585980436</v>
      </c>
      <c r="M7" s="50">
        <v>135.61021585980436</v>
      </c>
      <c r="N7" s="50">
        <v>135.61021585980436</v>
      </c>
      <c r="O7" s="50">
        <v>135.61021585980436</v>
      </c>
      <c r="P7" s="25"/>
    </row>
    <row r="8" spans="1:15" ht="12.75">
      <c r="A8" s="29">
        <v>2</v>
      </c>
      <c r="B8" s="51">
        <v>266.1627830160384</v>
      </c>
      <c r="C8" s="52">
        <v>92.0048046028413</v>
      </c>
      <c r="D8" s="52"/>
      <c r="E8" s="52"/>
      <c r="F8" s="52"/>
      <c r="G8" s="52"/>
      <c r="H8" s="60"/>
      <c r="I8" s="56">
        <v>0.9999999999999964</v>
      </c>
      <c r="J8" s="48">
        <v>32.72424157775916</v>
      </c>
      <c r="K8" s="32">
        <v>42.65675216228502</v>
      </c>
      <c r="L8" s="32">
        <v>47.98964375129219</v>
      </c>
      <c r="M8" s="32">
        <v>48.05630489615478</v>
      </c>
      <c r="N8" s="32">
        <v>74.3207959720151</v>
      </c>
      <c r="O8" s="32">
        <v>74.45411826174029</v>
      </c>
    </row>
    <row r="9" spans="1:15" ht="12.75">
      <c r="A9" s="29"/>
      <c r="B9" s="51">
        <v>92.0048046028413</v>
      </c>
      <c r="C9" s="52">
        <v>39.24474477439281</v>
      </c>
      <c r="D9" s="52"/>
      <c r="E9" s="52"/>
      <c r="F9" s="52"/>
      <c r="G9" s="52"/>
      <c r="H9" s="60"/>
      <c r="I9" s="56">
        <v>150</v>
      </c>
      <c r="J9" s="48">
        <v>42.656752162285</v>
      </c>
      <c r="K9" s="32">
        <v>65.76042795824388</v>
      </c>
      <c r="L9" s="32">
        <v>78.16508610372516</v>
      </c>
      <c r="M9" s="32">
        <v>78.32014433054368</v>
      </c>
      <c r="N9" s="32">
        <v>139.41308569703898</v>
      </c>
      <c r="O9" s="32">
        <v>139.723202150676</v>
      </c>
    </row>
    <row r="10" spans="1:15" ht="12.75">
      <c r="A10" s="29"/>
      <c r="B10" s="51"/>
      <c r="C10" s="52"/>
      <c r="D10" s="52"/>
      <c r="E10" s="52"/>
      <c r="F10" s="52"/>
      <c r="G10" s="52"/>
      <c r="H10" s="60"/>
      <c r="I10" s="56">
        <v>230</v>
      </c>
      <c r="J10" s="48">
        <v>47.989643751292185</v>
      </c>
      <c r="K10" s="32">
        <v>78.16508610372517</v>
      </c>
      <c r="L10" s="32">
        <v>94.36666589026638</v>
      </c>
      <c r="M10" s="32">
        <v>94.56918563759814</v>
      </c>
      <c r="N10" s="32">
        <v>174.36196608631357</v>
      </c>
      <c r="O10" s="32">
        <v>174.7670055809771</v>
      </c>
    </row>
    <row r="11" spans="1:15" ht="12.75">
      <c r="A11" s="29"/>
      <c r="B11" s="51"/>
      <c r="C11" s="52"/>
      <c r="D11" s="52"/>
      <c r="E11" s="52"/>
      <c r="F11" s="52"/>
      <c r="G11" s="52"/>
      <c r="H11" s="60"/>
      <c r="I11" s="56">
        <v>231</v>
      </c>
      <c r="J11" s="48">
        <v>48.056304896154764</v>
      </c>
      <c r="K11" s="32">
        <v>78.32014433054368</v>
      </c>
      <c r="L11" s="32">
        <v>94.56918563759814</v>
      </c>
      <c r="M11" s="32">
        <v>94.77229865393632</v>
      </c>
      <c r="N11" s="32">
        <v>174.79882709117948</v>
      </c>
      <c r="O11" s="32">
        <v>175.20505312385586</v>
      </c>
    </row>
    <row r="12" spans="1:15" ht="12.75">
      <c r="A12" s="29"/>
      <c r="B12" s="51"/>
      <c r="C12" s="52"/>
      <c r="D12" s="52"/>
      <c r="E12" s="52"/>
      <c r="F12" s="52"/>
      <c r="G12" s="52"/>
      <c r="H12" s="60"/>
      <c r="I12" s="56">
        <v>625</v>
      </c>
      <c r="J12" s="48">
        <v>74.3207959720151</v>
      </c>
      <c r="K12" s="32">
        <v>139.41308569703898</v>
      </c>
      <c r="L12" s="32">
        <v>174.36196608631354</v>
      </c>
      <c r="M12" s="32">
        <v>174.79882709117948</v>
      </c>
      <c r="N12" s="32">
        <v>346.9220630083567</v>
      </c>
      <c r="O12" s="32">
        <v>347.7957850180886</v>
      </c>
    </row>
    <row r="13" spans="1:16" s="9" customFormat="1" ht="12.75">
      <c r="A13" s="30"/>
      <c r="B13" s="53"/>
      <c r="C13" s="54"/>
      <c r="D13" s="54"/>
      <c r="E13" s="54"/>
      <c r="F13" s="54"/>
      <c r="G13" s="54"/>
      <c r="H13" s="61"/>
      <c r="I13" s="57">
        <v>627</v>
      </c>
      <c r="J13" s="49">
        <v>74.45411826174029</v>
      </c>
      <c r="K13" s="50">
        <v>139.723202150676</v>
      </c>
      <c r="L13" s="50">
        <v>174.7670055809771</v>
      </c>
      <c r="M13" s="50">
        <v>175.20505312385586</v>
      </c>
      <c r="N13" s="50">
        <v>347.7957850180886</v>
      </c>
      <c r="O13" s="50">
        <v>348.6718801038462</v>
      </c>
      <c r="P13" s="25"/>
    </row>
    <row r="14" spans="1:15" ht="12.75">
      <c r="A14" s="29">
        <v>3</v>
      </c>
      <c r="B14" s="51">
        <v>323.23345087284605</v>
      </c>
      <c r="C14" s="52">
        <v>120.19808462613494</v>
      </c>
      <c r="D14" s="52">
        <v>-41.97263499418518</v>
      </c>
      <c r="E14" s="52"/>
      <c r="F14" s="52"/>
      <c r="G14" s="52"/>
      <c r="H14" s="60"/>
      <c r="I14" s="56">
        <v>0.9999999999999964</v>
      </c>
      <c r="J14" s="48">
        <v>4.560168024275664</v>
      </c>
      <c r="K14" s="32">
        <v>9.61427767938627</v>
      </c>
      <c r="L14" s="32">
        <v>11.49932489661008</v>
      </c>
      <c r="M14" s="32">
        <v>11.519224555324087</v>
      </c>
      <c r="N14" s="32">
        <v>12.320926575731352</v>
      </c>
      <c r="O14" s="32">
        <v>12.289175910010705</v>
      </c>
    </row>
    <row r="15" spans="1:15" ht="12.75">
      <c r="A15" s="29"/>
      <c r="B15" s="51">
        <v>120.19808462613494</v>
      </c>
      <c r="C15" s="52">
        <v>51.73793868041075</v>
      </c>
      <c r="D15" s="52">
        <v>-11.925141711783532</v>
      </c>
      <c r="E15" s="52"/>
      <c r="F15" s="52"/>
      <c r="G15" s="52"/>
      <c r="H15" s="60"/>
      <c r="I15" s="56">
        <v>150</v>
      </c>
      <c r="J15" s="48">
        <v>9.614277679386277</v>
      </c>
      <c r="K15" s="32">
        <v>80.18439863765103</v>
      </c>
      <c r="L15" s="32">
        <v>107.91103372102492</v>
      </c>
      <c r="M15" s="32">
        <v>108.21268039414832</v>
      </c>
      <c r="N15" s="32">
        <v>140.72281544274804</v>
      </c>
      <c r="O15" s="32">
        <v>140.44846469155658</v>
      </c>
    </row>
    <row r="16" spans="1:15" ht="12.75">
      <c r="A16" s="29"/>
      <c r="B16" s="51">
        <v>-41.97263499418518</v>
      </c>
      <c r="C16" s="52">
        <v>-11.92514171178353</v>
      </c>
      <c r="D16" s="52">
        <v>8.44647631114515</v>
      </c>
      <c r="E16" s="52"/>
      <c r="F16" s="52"/>
      <c r="G16" s="52"/>
      <c r="H16" s="60"/>
      <c r="I16" s="56">
        <v>230</v>
      </c>
      <c r="J16" s="48">
        <v>11.49932489661012</v>
      </c>
      <c r="K16" s="32">
        <v>107.91103372102496</v>
      </c>
      <c r="L16" s="32">
        <v>146.11997335747122</v>
      </c>
      <c r="M16" s="32">
        <v>146.5376498062217</v>
      </c>
      <c r="N16" s="32">
        <v>195.94500732734213</v>
      </c>
      <c r="O16" s="32">
        <v>195.60977208425737</v>
      </c>
    </row>
    <row r="17" spans="1:15" ht="12.75">
      <c r="A17" s="29"/>
      <c r="B17" s="51"/>
      <c r="C17" s="52"/>
      <c r="D17" s="52"/>
      <c r="E17" s="52"/>
      <c r="F17" s="52"/>
      <c r="G17" s="52"/>
      <c r="H17" s="60"/>
      <c r="I17" s="56">
        <v>231</v>
      </c>
      <c r="J17" s="48">
        <v>11.519224555324094</v>
      </c>
      <c r="K17" s="32">
        <v>108.21268039414832</v>
      </c>
      <c r="L17" s="32">
        <v>146.53764980622168</v>
      </c>
      <c r="M17" s="32">
        <v>146.95662080037047</v>
      </c>
      <c r="N17" s="32">
        <v>196.57463014147825</v>
      </c>
      <c r="O17" s="32">
        <v>196.23894055717886</v>
      </c>
    </row>
    <row r="18" spans="1:15" ht="12.75">
      <c r="A18" s="29"/>
      <c r="B18" s="51"/>
      <c r="C18" s="52"/>
      <c r="D18" s="52"/>
      <c r="E18" s="52"/>
      <c r="F18" s="52"/>
      <c r="G18" s="52"/>
      <c r="H18" s="60"/>
      <c r="I18" s="56">
        <v>625</v>
      </c>
      <c r="J18" s="48">
        <v>12.320926575731356</v>
      </c>
      <c r="K18" s="32">
        <v>140.72281544274804</v>
      </c>
      <c r="L18" s="32">
        <v>195.94500732734213</v>
      </c>
      <c r="M18" s="32">
        <v>196.57463014147822</v>
      </c>
      <c r="N18" s="32">
        <v>328.1068463989549</v>
      </c>
      <c r="O18" s="32">
        <v>328.1814555759373</v>
      </c>
    </row>
    <row r="19" spans="1:16" s="9" customFormat="1" ht="12.75">
      <c r="A19" s="30"/>
      <c r="B19" s="53"/>
      <c r="C19" s="54"/>
      <c r="D19" s="54"/>
      <c r="E19" s="54"/>
      <c r="F19" s="54"/>
      <c r="G19" s="54"/>
      <c r="H19" s="61"/>
      <c r="I19" s="57">
        <v>627</v>
      </c>
      <c r="J19" s="49">
        <v>12.289175910010727</v>
      </c>
      <c r="K19" s="50">
        <v>140.44846469155658</v>
      </c>
      <c r="L19" s="50">
        <v>195.60977208425737</v>
      </c>
      <c r="M19" s="50">
        <v>196.23894055717886</v>
      </c>
      <c r="N19" s="50">
        <v>328.1814555759373</v>
      </c>
      <c r="O19" s="50">
        <v>328.26114647821487</v>
      </c>
      <c r="P19" s="25"/>
    </row>
    <row r="20" spans="1:15" ht="12.75">
      <c r="A20" s="29">
        <v>4</v>
      </c>
      <c r="B20" s="51">
        <v>412.8171609830606</v>
      </c>
      <c r="C20" s="52">
        <v>200.81500657919972</v>
      </c>
      <c r="D20" s="52">
        <v>-67.08769777259296</v>
      </c>
      <c r="E20" s="52">
        <v>-42.33620248278746</v>
      </c>
      <c r="F20" s="52"/>
      <c r="G20" s="52"/>
      <c r="H20" s="60"/>
      <c r="I20" s="56">
        <v>0.9999999999999964</v>
      </c>
      <c r="J20" s="48">
        <v>4.2581393502390865</v>
      </c>
      <c r="K20" s="32">
        <v>11.51220955937898</v>
      </c>
      <c r="L20" s="32">
        <v>13.592583908741073</v>
      </c>
      <c r="M20" s="32">
        <v>13.612635859914926</v>
      </c>
      <c r="N20" s="32">
        <v>18.287925456707857</v>
      </c>
      <c r="O20" s="32">
        <v>18.33017390486405</v>
      </c>
    </row>
    <row r="21" spans="1:15" ht="12.75">
      <c r="A21" s="29"/>
      <c r="B21" s="51">
        <v>200.81500657919972</v>
      </c>
      <c r="C21" s="52">
        <v>122.6041970977458</v>
      </c>
      <c r="D21" s="52">
        <v>-33.26405469816382</v>
      </c>
      <c r="E21" s="52">
        <v>-35.1130211704658</v>
      </c>
      <c r="F21" s="52"/>
      <c r="G21" s="52"/>
      <c r="H21" s="60"/>
      <c r="I21" s="56">
        <v>150</v>
      </c>
      <c r="J21" s="48">
        <v>11.512209559379023</v>
      </c>
      <c r="K21" s="32">
        <v>77.30748413192292</v>
      </c>
      <c r="L21" s="32">
        <v>99.59793332053115</v>
      </c>
      <c r="M21" s="32">
        <v>99.82563108083937</v>
      </c>
      <c r="N21" s="32">
        <v>118.27959789008095</v>
      </c>
      <c r="O21" s="32">
        <v>118.12378055425896</v>
      </c>
    </row>
    <row r="22" spans="1:15" ht="12.75">
      <c r="A22" s="29"/>
      <c r="B22" s="51">
        <v>-67.08769777259296</v>
      </c>
      <c r="C22" s="52">
        <v>-33.26405469816382</v>
      </c>
      <c r="D22" s="52">
        <v>13.173338636832339</v>
      </c>
      <c r="E22" s="52">
        <v>8.350310493562574</v>
      </c>
      <c r="F22" s="52"/>
      <c r="G22" s="52"/>
      <c r="H22" s="60"/>
      <c r="I22" s="56">
        <v>230</v>
      </c>
      <c r="J22" s="48">
        <v>13.592583908741105</v>
      </c>
      <c r="K22" s="32">
        <v>99.59793332053115</v>
      </c>
      <c r="L22" s="32">
        <v>150.84361881945793</v>
      </c>
      <c r="M22" s="32">
        <v>151.46664595348415</v>
      </c>
      <c r="N22" s="32">
        <v>204.69686568482928</v>
      </c>
      <c r="O22" s="32">
        <v>203.31445106874872</v>
      </c>
    </row>
    <row r="23" spans="1:15" ht="12.75">
      <c r="A23" s="29"/>
      <c r="B23" s="51">
        <v>-42.33620248278746</v>
      </c>
      <c r="C23" s="52">
        <v>-35.11302117046581</v>
      </c>
      <c r="D23" s="52">
        <v>8.350310493562574</v>
      </c>
      <c r="E23" s="52">
        <v>13.766875355355303</v>
      </c>
      <c r="F23" s="52"/>
      <c r="G23" s="52"/>
      <c r="H23" s="60"/>
      <c r="I23" s="56">
        <v>231</v>
      </c>
      <c r="J23" s="48">
        <v>13.612635859914981</v>
      </c>
      <c r="K23" s="32">
        <v>99.82563108083937</v>
      </c>
      <c r="L23" s="32">
        <v>151.46664595348412</v>
      </c>
      <c r="M23" s="32">
        <v>152.09517617089026</v>
      </c>
      <c r="N23" s="32">
        <v>205.82052263818784</v>
      </c>
      <c r="O23" s="32">
        <v>204.42040243741835</v>
      </c>
    </row>
    <row r="24" spans="1:15" ht="12.75">
      <c r="A24" s="29"/>
      <c r="B24" s="51"/>
      <c r="C24" s="52"/>
      <c r="D24" s="52"/>
      <c r="E24" s="52"/>
      <c r="F24" s="52"/>
      <c r="G24" s="52"/>
      <c r="H24" s="60"/>
      <c r="I24" s="56">
        <v>625</v>
      </c>
      <c r="J24" s="48">
        <v>18.287925456707868</v>
      </c>
      <c r="K24" s="32">
        <v>118.27959789008099</v>
      </c>
      <c r="L24" s="32">
        <v>204.69686568482922</v>
      </c>
      <c r="M24" s="32">
        <v>205.8205226381879</v>
      </c>
      <c r="N24" s="32">
        <v>330.1526720263987</v>
      </c>
      <c r="O24" s="32">
        <v>327.4543028257465</v>
      </c>
    </row>
    <row r="25" spans="1:16" s="9" customFormat="1" ht="12.75">
      <c r="A25" s="30"/>
      <c r="B25" s="53"/>
      <c r="C25" s="54"/>
      <c r="D25" s="54"/>
      <c r="E25" s="54"/>
      <c r="F25" s="54"/>
      <c r="G25" s="54"/>
      <c r="H25" s="61"/>
      <c r="I25" s="57">
        <v>627</v>
      </c>
      <c r="J25" s="49">
        <v>18.33017390486407</v>
      </c>
      <c r="K25" s="50">
        <v>118.12378055425901</v>
      </c>
      <c r="L25" s="50">
        <v>203.31445106874872</v>
      </c>
      <c r="M25" s="50">
        <v>204.42040243741843</v>
      </c>
      <c r="N25" s="50">
        <v>327.4543028257465</v>
      </c>
      <c r="O25" s="50">
        <v>324.8217804133418</v>
      </c>
      <c r="P25" s="25"/>
    </row>
    <row r="26" spans="1:15" ht="12.75">
      <c r="A26" s="29">
        <v>5</v>
      </c>
      <c r="B26" s="51">
        <v>4188.768788874149</v>
      </c>
      <c r="C26" s="52">
        <v>2931.4567383229723</v>
      </c>
      <c r="D26" s="52">
        <v>-235.74981561256578</v>
      </c>
      <c r="E26" s="52">
        <v>-1932.4146849885592</v>
      </c>
      <c r="F26" s="52">
        <v>-1224.4744967445731</v>
      </c>
      <c r="G26" s="52"/>
      <c r="H26" s="60"/>
      <c r="I26" s="56">
        <v>0.9999999999999964</v>
      </c>
      <c r="J26" s="48">
        <v>4.239420064790199</v>
      </c>
      <c r="K26" s="32">
        <v>11.419508552042549</v>
      </c>
      <c r="L26" s="32">
        <v>13.313724173537187</v>
      </c>
      <c r="M26" s="32">
        <v>13.394246341354384</v>
      </c>
      <c r="N26" s="32">
        <v>19.067306401030358</v>
      </c>
      <c r="O26" s="32">
        <v>17.10313092316918</v>
      </c>
    </row>
    <row r="27" spans="1:15" ht="12.75">
      <c r="A27" s="29"/>
      <c r="B27" s="51">
        <v>2931.4567383229723</v>
      </c>
      <c r="C27" s="52">
        <v>2080.3362677097307</v>
      </c>
      <c r="D27" s="52">
        <v>-159.62714859028347</v>
      </c>
      <c r="E27" s="52">
        <v>-1387.625754825771</v>
      </c>
      <c r="F27" s="52">
        <v>-878.5451840646565</v>
      </c>
      <c r="G27" s="52"/>
      <c r="H27" s="60"/>
      <c r="I27" s="56">
        <v>150</v>
      </c>
      <c r="J27" s="48">
        <v>11.41950855204334</v>
      </c>
      <c r="K27" s="32">
        <v>78.219483969886</v>
      </c>
      <c r="L27" s="32">
        <v>99.85247061361645</v>
      </c>
      <c r="M27" s="32">
        <v>100.74325908630877</v>
      </c>
      <c r="N27" s="32">
        <v>130.23107360477934</v>
      </c>
      <c r="O27" s="32">
        <v>108.57122747168475</v>
      </c>
    </row>
    <row r="28" spans="1:15" ht="12.75">
      <c r="A28" s="29"/>
      <c r="B28" s="51">
        <v>-235.74981561256578</v>
      </c>
      <c r="C28" s="52">
        <v>-159.62714859028347</v>
      </c>
      <c r="D28" s="52">
        <v>19.37721319546836</v>
      </c>
      <c r="E28" s="52">
        <v>96.686484400183</v>
      </c>
      <c r="F28" s="52">
        <v>56.84589819959367</v>
      </c>
      <c r="G28" s="52"/>
      <c r="H28" s="60"/>
      <c r="I28" s="56">
        <v>230</v>
      </c>
      <c r="J28" s="48">
        <v>13.313724173537707</v>
      </c>
      <c r="K28" s="32">
        <v>99.85247061361643</v>
      </c>
      <c r="L28" s="32">
        <v>149.51469387786113</v>
      </c>
      <c r="M28" s="32">
        <v>150.82476723708294</v>
      </c>
      <c r="N28" s="32">
        <v>215.35736752586544</v>
      </c>
      <c r="O28" s="32">
        <v>191.34770456903325</v>
      </c>
    </row>
    <row r="29" spans="1:15" ht="12.75">
      <c r="A29" s="29"/>
      <c r="B29" s="51">
        <v>-1932.4146849885592</v>
      </c>
      <c r="C29" s="52">
        <v>-1387.625754825771</v>
      </c>
      <c r="D29" s="52">
        <v>96.68648440018302</v>
      </c>
      <c r="E29" s="52">
        <v>947.5849045515065</v>
      </c>
      <c r="F29" s="52">
        <v>606.702084546909</v>
      </c>
      <c r="G29" s="52"/>
      <c r="H29" s="60"/>
      <c r="I29" s="56">
        <v>231</v>
      </c>
      <c r="J29" s="48">
        <v>13.394246341354545</v>
      </c>
      <c r="K29" s="32">
        <v>100.74325908630861</v>
      </c>
      <c r="L29" s="32">
        <v>150.82476723708282</v>
      </c>
      <c r="M29" s="32">
        <v>152.15824847978325</v>
      </c>
      <c r="N29" s="32">
        <v>217.1587265300239</v>
      </c>
      <c r="O29" s="32">
        <v>192.5439568668653</v>
      </c>
    </row>
    <row r="30" spans="1:15" ht="12.75">
      <c r="A30" s="29"/>
      <c r="B30" s="51">
        <v>-1224.4744967445733</v>
      </c>
      <c r="C30" s="52">
        <v>-878.5451840646565</v>
      </c>
      <c r="D30" s="52">
        <v>56.845898199593684</v>
      </c>
      <c r="E30" s="52">
        <v>606.702084546909</v>
      </c>
      <c r="F30" s="52">
        <v>393.60377669520693</v>
      </c>
      <c r="G30" s="52"/>
      <c r="H30" s="60"/>
      <c r="I30" s="56">
        <v>625</v>
      </c>
      <c r="J30" s="48">
        <v>19.067306401031857</v>
      </c>
      <c r="K30" s="32">
        <v>130.23107360477903</v>
      </c>
      <c r="L30" s="32">
        <v>215.35736752586467</v>
      </c>
      <c r="M30" s="32">
        <v>217.15872653002327</v>
      </c>
      <c r="N30" s="32">
        <v>346.53254015383106</v>
      </c>
      <c r="O30" s="32">
        <v>321.188692817393</v>
      </c>
    </row>
    <row r="31" spans="1:16" s="9" customFormat="1" ht="12.75">
      <c r="A31" s="30"/>
      <c r="B31" s="53"/>
      <c r="C31" s="54"/>
      <c r="D31" s="54"/>
      <c r="E31" s="54"/>
      <c r="F31" s="54"/>
      <c r="G31" s="54"/>
      <c r="H31" s="61"/>
      <c r="I31" s="57">
        <v>627</v>
      </c>
      <c r="J31" s="49">
        <v>17.103130923169815</v>
      </c>
      <c r="K31" s="50">
        <v>108.57122747168454</v>
      </c>
      <c r="L31" s="50">
        <v>191.34770456903294</v>
      </c>
      <c r="M31" s="50">
        <v>192.54395686686507</v>
      </c>
      <c r="N31" s="50">
        <v>321.1886928173957</v>
      </c>
      <c r="O31" s="50">
        <v>315.0329857616129</v>
      </c>
      <c r="P31" s="25"/>
    </row>
    <row r="32" spans="1:15" ht="12.75">
      <c r="A32" s="29">
        <v>6</v>
      </c>
      <c r="B32" s="14">
        <v>283.3693613371762</v>
      </c>
      <c r="C32" s="14">
        <v>127.89502088378948</v>
      </c>
      <c r="D32" s="14">
        <v>-18.327228917789142</v>
      </c>
      <c r="E32" s="14">
        <v>4.09941448940168</v>
      </c>
      <c r="F32" s="14">
        <v>-11.954216643598514</v>
      </c>
      <c r="G32" s="14">
        <v>-16.097167586405927</v>
      </c>
      <c r="H32" s="60"/>
      <c r="I32" s="56">
        <v>0.9999999999999964</v>
      </c>
      <c r="J32" s="48">
        <v>4.238912177074537</v>
      </c>
      <c r="K32" s="32">
        <v>11.42519730535643</v>
      </c>
      <c r="L32" s="32">
        <v>12.752957420629361</v>
      </c>
      <c r="M32" s="32">
        <v>13.90412338185444</v>
      </c>
      <c r="N32" s="32">
        <v>19.022089746940186</v>
      </c>
      <c r="O32" s="32">
        <v>17.088829773096247</v>
      </c>
    </row>
    <row r="33" spans="1:15" ht="12.75">
      <c r="A33" s="29"/>
      <c r="B33" s="14">
        <v>127.89502088378948</v>
      </c>
      <c r="C33" s="14">
        <v>73.72398511106074</v>
      </c>
      <c r="D33" s="14">
        <v>-2.8472006634654883</v>
      </c>
      <c r="E33" s="14">
        <v>-3.023063449774724</v>
      </c>
      <c r="F33" s="14">
        <v>-4.674893851845213</v>
      </c>
      <c r="G33" s="14">
        <v>-6.233742655296055</v>
      </c>
      <c r="H33" s="60"/>
      <c r="I33" s="56">
        <v>150</v>
      </c>
      <c r="J33" s="48">
        <v>11.42519730535642</v>
      </c>
      <c r="K33" s="32">
        <v>78.23955609457528</v>
      </c>
      <c r="L33" s="32">
        <v>98.58325880566744</v>
      </c>
      <c r="M33" s="32">
        <v>102.61922020624131</v>
      </c>
      <c r="N33" s="32">
        <v>130.5804786050311</v>
      </c>
      <c r="O33" s="32">
        <v>109.05091411115671</v>
      </c>
    </row>
    <row r="34" spans="1:15" ht="12.75">
      <c r="A34" s="29"/>
      <c r="B34" s="14">
        <v>-18.327228917789142</v>
      </c>
      <c r="C34" s="14">
        <v>-2.8472006634654883</v>
      </c>
      <c r="D34" s="14">
        <v>5.237107549751478</v>
      </c>
      <c r="E34" s="14">
        <v>-2.541363391170647</v>
      </c>
      <c r="F34" s="14">
        <v>0.5163768187859762</v>
      </c>
      <c r="G34" s="14">
        <v>2.159305716955175</v>
      </c>
      <c r="H34" s="60"/>
      <c r="I34" s="56">
        <v>230</v>
      </c>
      <c r="J34" s="48">
        <v>12.752957420629329</v>
      </c>
      <c r="K34" s="32">
        <v>98.58325880566743</v>
      </c>
      <c r="L34" s="32">
        <v>129.77381016172802</v>
      </c>
      <c r="M34" s="32">
        <v>142.5170832119251</v>
      </c>
      <c r="N34" s="32">
        <v>184.51173413893991</v>
      </c>
      <c r="O34" s="32">
        <v>158.98578790906822</v>
      </c>
    </row>
    <row r="35" spans="1:15" ht="12.75">
      <c r="A35" s="29"/>
      <c r="B35" s="14">
        <v>4.09941448940168</v>
      </c>
      <c r="C35" s="14">
        <v>-3.023063449774724</v>
      </c>
      <c r="D35" s="14">
        <v>-2.541363391170647</v>
      </c>
      <c r="E35" s="14">
        <v>1.953212665789664</v>
      </c>
      <c r="F35" s="81">
        <v>0.02181393188554636</v>
      </c>
      <c r="G35" s="14">
        <v>-0.6677734773718386</v>
      </c>
      <c r="H35" s="60"/>
      <c r="I35" s="56">
        <v>378</v>
      </c>
      <c r="J35" s="48">
        <v>13.904123381854427</v>
      </c>
      <c r="K35" s="32">
        <v>102.61922020624131</v>
      </c>
      <c r="L35" s="32">
        <v>142.5170832119251</v>
      </c>
      <c r="M35" s="32">
        <v>179.65253738036859</v>
      </c>
      <c r="N35" s="32">
        <v>246.17105962971678</v>
      </c>
      <c r="O35" s="32">
        <v>225.97693375658335</v>
      </c>
    </row>
    <row r="36" spans="1:15" ht="12.75">
      <c r="A36" s="29"/>
      <c r="B36" s="14">
        <v>-11.954216643598514</v>
      </c>
      <c r="C36" s="14">
        <v>-4.674893851845211</v>
      </c>
      <c r="D36" s="14">
        <v>0.5163768187859763</v>
      </c>
      <c r="E36" s="81">
        <v>0.021813931885546305</v>
      </c>
      <c r="F36" s="14">
        <v>1.0211089164119436</v>
      </c>
      <c r="G36" s="14">
        <v>0.621561312077347</v>
      </c>
      <c r="H36" s="60"/>
      <c r="I36" s="56">
        <v>504</v>
      </c>
      <c r="J36" s="48">
        <v>19.022089746940203</v>
      </c>
      <c r="K36" s="32">
        <v>130.58047860503112</v>
      </c>
      <c r="L36" s="32">
        <v>184.51173413893994</v>
      </c>
      <c r="M36" s="32">
        <v>246.17105962971678</v>
      </c>
      <c r="N36" s="32">
        <v>345.5911646627147</v>
      </c>
      <c r="O36" s="32">
        <v>321.0871794038875</v>
      </c>
    </row>
    <row r="37" spans="1:23" s="9" customFormat="1" ht="12.75">
      <c r="A37" s="30"/>
      <c r="B37" s="14">
        <v>-16.09716758640593</v>
      </c>
      <c r="C37" s="14">
        <v>-6.233742655296056</v>
      </c>
      <c r="D37" s="14">
        <v>2.159305716955175</v>
      </c>
      <c r="E37" s="14">
        <v>-0.6677734773718386</v>
      </c>
      <c r="F37" s="14">
        <v>0.6215613120773472</v>
      </c>
      <c r="G37" s="14">
        <v>1.321225713386412</v>
      </c>
      <c r="H37" s="61"/>
      <c r="I37" s="57">
        <v>627</v>
      </c>
      <c r="J37" s="48">
        <v>17.088829773096162</v>
      </c>
      <c r="K37" s="50">
        <v>109.0509141111567</v>
      </c>
      <c r="L37" s="50">
        <v>158.98578790906825</v>
      </c>
      <c r="M37" s="50">
        <v>225.97693375658338</v>
      </c>
      <c r="N37" s="50">
        <v>321.0871794038875</v>
      </c>
      <c r="O37" s="50">
        <v>316.04170517334313</v>
      </c>
      <c r="P37" s="7"/>
      <c r="Q37" s="7"/>
      <c r="R37" s="7"/>
      <c r="S37" s="7"/>
      <c r="T37" s="7"/>
      <c r="U37" s="7"/>
      <c r="V37" s="7"/>
      <c r="W37" s="7"/>
    </row>
    <row r="38" spans="8:16" ht="12.75">
      <c r="H38" s="63"/>
      <c r="I38" s="63"/>
      <c r="J38" s="63"/>
      <c r="P38" s="7"/>
    </row>
    <row r="39" spans="1:16" ht="12.75">
      <c r="A39" t="s">
        <v>44</v>
      </c>
      <c r="C39">
        <v>17</v>
      </c>
      <c r="H39" s="63"/>
      <c r="I39" s="63"/>
      <c r="J39" s="63"/>
      <c r="P39" s="7"/>
    </row>
    <row r="40" spans="1:16" ht="12.75">
      <c r="A40" t="s">
        <v>1</v>
      </c>
      <c r="B40" s="6" t="s">
        <v>37</v>
      </c>
      <c r="C40" t="s">
        <v>16</v>
      </c>
      <c r="E40" t="s">
        <v>14</v>
      </c>
      <c r="H40" s="63"/>
      <c r="I40" s="63"/>
      <c r="J40" s="63"/>
      <c r="P40" s="7"/>
    </row>
    <row r="41" spans="1:21" ht="12.75">
      <c r="A41">
        <v>0</v>
      </c>
      <c r="B41" s="1"/>
      <c r="C41">
        <v>24.153311537467346</v>
      </c>
      <c r="E41" s="125">
        <v>24.153311537467346</v>
      </c>
      <c r="F41" s="12">
        <v>24.201616348957423</v>
      </c>
      <c r="G41" s="12">
        <v>27.196514661342096</v>
      </c>
      <c r="H41" s="64">
        <v>30.239717785216847</v>
      </c>
      <c r="I41" s="64">
        <v>31.399033260978655</v>
      </c>
      <c r="J41" s="64">
        <v>33.282920909091594</v>
      </c>
      <c r="K41" s="12">
        <v>35.263418180184686</v>
      </c>
      <c r="L41" s="12">
        <v>36.32612403296635</v>
      </c>
      <c r="M41" s="12">
        <v>39.369327156841095</v>
      </c>
      <c r="N41" s="12">
        <v>42.41253028071584</v>
      </c>
      <c r="O41" s="12">
        <v>42.41253028071584</v>
      </c>
      <c r="P41" s="65">
        <v>45.455733404590596</v>
      </c>
      <c r="Q41" s="12">
        <v>48.49893652846534</v>
      </c>
      <c r="R41" s="12">
        <v>48.49893652846534</v>
      </c>
      <c r="S41" s="12">
        <v>51.5421396523401</v>
      </c>
      <c r="T41" s="12">
        <v>54.440428341744614</v>
      </c>
      <c r="U41" s="12">
        <v>54.585342776214844</v>
      </c>
    </row>
    <row r="42" spans="1:21" ht="12.75">
      <c r="A42">
        <v>0.9999999999999964</v>
      </c>
      <c r="B42" s="1">
        <v>4.238912176545898</v>
      </c>
      <c r="C42">
        <v>24.250688038568775</v>
      </c>
      <c r="E42" s="12">
        <v>24.201616348957423</v>
      </c>
      <c r="F42" s="125">
        <v>24.250688038568775</v>
      </c>
      <c r="G42" s="12">
        <v>27.293132794472626</v>
      </c>
      <c r="H42" s="64">
        <v>30.384649239987834</v>
      </c>
      <c r="I42" s="64">
        <v>31.562369790660295</v>
      </c>
      <c r="J42" s="64">
        <v>33.47616568550304</v>
      </c>
      <c r="K42" s="12">
        <v>35.488104959568496</v>
      </c>
      <c r="L42" s="12">
        <v>36.567682131018245</v>
      </c>
      <c r="M42" s="12">
        <v>39.659198576533456</v>
      </c>
      <c r="N42" s="12">
        <v>42.75071502204866</v>
      </c>
      <c r="O42" s="12">
        <v>42.75071502204867</v>
      </c>
      <c r="P42" s="65">
        <v>45.84223146756387</v>
      </c>
      <c r="Q42" s="12">
        <v>48.933747913079074</v>
      </c>
      <c r="R42" s="12">
        <v>48.933747913079074</v>
      </c>
      <c r="S42" s="12">
        <v>52.025264358594285</v>
      </c>
      <c r="T42" s="12">
        <v>54.96956573527544</v>
      </c>
      <c r="U42" s="12">
        <v>55.11678080410949</v>
      </c>
    </row>
    <row r="43" spans="1:21" ht="12.75">
      <c r="A43">
        <v>63</v>
      </c>
      <c r="B43" s="1"/>
      <c r="C43">
        <v>33.28345704856566</v>
      </c>
      <c r="E43" s="12">
        <v>27.196514661342107</v>
      </c>
      <c r="F43" s="12">
        <v>27.293132794472644</v>
      </c>
      <c r="G43" s="125">
        <v>33.28345704856566</v>
      </c>
      <c r="H43" s="64">
        <v>39.37039943578921</v>
      </c>
      <c r="I43" s="64">
        <v>41.689234630921995</v>
      </c>
      <c r="J43" s="64">
        <v>45.45734182301277</v>
      </c>
      <c r="K43" s="12">
        <v>49.4186852813646</v>
      </c>
      <c r="L43" s="12">
        <v>51.54428421023631</v>
      </c>
      <c r="M43" s="12">
        <v>57.63122659745987</v>
      </c>
      <c r="N43" s="12">
        <v>63.71816898468342</v>
      </c>
      <c r="O43" s="12">
        <v>63.71816898468342</v>
      </c>
      <c r="P43" s="65">
        <v>69.80511137190697</v>
      </c>
      <c r="Q43" s="12">
        <v>75.89205375913053</v>
      </c>
      <c r="R43" s="12">
        <v>75.89205375913053</v>
      </c>
      <c r="S43" s="12">
        <v>81.97899614635409</v>
      </c>
      <c r="T43" s="12">
        <v>87.77608413418604</v>
      </c>
      <c r="U43" s="12">
        <v>88.06593853357764</v>
      </c>
    </row>
    <row r="44" spans="1:21" ht="12.75">
      <c r="A44">
        <v>126</v>
      </c>
      <c r="B44" s="1"/>
      <c r="C44">
        <v>48.50108108636156</v>
      </c>
      <c r="E44" s="12">
        <v>30.239717785216847</v>
      </c>
      <c r="F44" s="12">
        <v>30.384649239987837</v>
      </c>
      <c r="G44" s="12">
        <v>39.3703994357892</v>
      </c>
      <c r="H44" s="126">
        <v>48.50108108636156</v>
      </c>
      <c r="I44" s="64">
        <v>51.97943600086532</v>
      </c>
      <c r="J44" s="64">
        <v>57.631762736933915</v>
      </c>
      <c r="K44" s="12">
        <v>63.573952382544505</v>
      </c>
      <c r="L44" s="12">
        <v>66.76244438750628</v>
      </c>
      <c r="M44" s="12">
        <v>75.89312603807863</v>
      </c>
      <c r="N44" s="12">
        <v>85.02380768865099</v>
      </c>
      <c r="O44" s="12">
        <v>85.02380768865099</v>
      </c>
      <c r="P44" s="65">
        <v>94.15448933922335</v>
      </c>
      <c r="Q44" s="12">
        <v>103.2851709897957</v>
      </c>
      <c r="R44" s="12">
        <v>103.2851709897957</v>
      </c>
      <c r="S44" s="12">
        <v>112.41585264036806</v>
      </c>
      <c r="T44" s="12">
        <v>121.11173992662745</v>
      </c>
      <c r="U44" s="12">
        <v>121.54653429094043</v>
      </c>
    </row>
    <row r="45" spans="1:21" ht="12.75">
      <c r="A45">
        <v>150</v>
      </c>
      <c r="B45" s="1">
        <v>78.23955609922714</v>
      </c>
      <c r="C45">
        <v>55.899512713224674</v>
      </c>
      <c r="E45" s="12">
        <v>31.399033260978648</v>
      </c>
      <c r="F45" s="12">
        <v>31.56236979066029</v>
      </c>
      <c r="G45" s="12">
        <v>41.68923463092197</v>
      </c>
      <c r="H45" s="64">
        <v>51.979436000865306</v>
      </c>
      <c r="I45" s="126">
        <v>55.899512713224674</v>
      </c>
      <c r="J45" s="64">
        <v>62.26963737080864</v>
      </c>
      <c r="K45" s="12">
        <v>68.96643508775588</v>
      </c>
      <c r="L45" s="12">
        <v>72.55983874075197</v>
      </c>
      <c r="M45" s="12">
        <v>82.8500401106953</v>
      </c>
      <c r="N45" s="12">
        <v>93.14024148063864</v>
      </c>
      <c r="O45" s="12">
        <v>93.14024148063864</v>
      </c>
      <c r="P45" s="65">
        <v>103.43044285058197</v>
      </c>
      <c r="Q45" s="12">
        <v>113.7206442205253</v>
      </c>
      <c r="R45" s="12">
        <v>113.7206442205253</v>
      </c>
      <c r="S45" s="12">
        <v>124.01084559046863</v>
      </c>
      <c r="T45" s="12">
        <v>133.81103737136704</v>
      </c>
      <c r="U45" s="12">
        <v>134.30104696041195</v>
      </c>
    </row>
    <row r="46" spans="1:21" ht="12.75">
      <c r="A46">
        <v>189</v>
      </c>
      <c r="B46" s="1"/>
      <c r="C46">
        <v>69.80618365085509</v>
      </c>
      <c r="E46" s="12">
        <v>33.28292090909161</v>
      </c>
      <c r="F46" s="12">
        <v>33.47616568550306</v>
      </c>
      <c r="G46" s="12">
        <v>45.45734182301277</v>
      </c>
      <c r="H46" s="64">
        <v>57.63176273693392</v>
      </c>
      <c r="I46" s="64">
        <v>62.26963737080865</v>
      </c>
      <c r="J46" s="126">
        <v>69.80618365085509</v>
      </c>
      <c r="K46" s="12">
        <v>77.72921948372442</v>
      </c>
      <c r="L46" s="12">
        <v>81.98060456477624</v>
      </c>
      <c r="M46" s="12">
        <v>94.15502547869741</v>
      </c>
      <c r="N46" s="12">
        <v>106.32944639261856</v>
      </c>
      <c r="O46" s="12">
        <v>106.32944639261856</v>
      </c>
      <c r="P46" s="65">
        <v>118.50386730653973</v>
      </c>
      <c r="Q46" s="12">
        <v>130.6782882204609</v>
      </c>
      <c r="R46" s="12">
        <v>130.6782882204609</v>
      </c>
      <c r="S46" s="12">
        <v>142.85270913438205</v>
      </c>
      <c r="T46" s="12">
        <v>154.44739571906888</v>
      </c>
      <c r="U46" s="12">
        <v>155.0271300483032</v>
      </c>
    </row>
    <row r="47" spans="1:21" ht="12.75">
      <c r="A47">
        <v>230</v>
      </c>
      <c r="B47" s="1">
        <v>129.77381015625247</v>
      </c>
      <c r="C47">
        <v>86.94137743846056</v>
      </c>
      <c r="E47" s="12">
        <v>35.2634181801847</v>
      </c>
      <c r="F47" s="12">
        <v>35.4881049595685</v>
      </c>
      <c r="G47" s="12">
        <v>49.4186852813646</v>
      </c>
      <c r="H47" s="64">
        <v>63.57395238254451</v>
      </c>
      <c r="I47" s="64">
        <v>68.96643508775591</v>
      </c>
      <c r="J47" s="64">
        <v>77.72921948372442</v>
      </c>
      <c r="K47" s="125">
        <v>86.94137743846056</v>
      </c>
      <c r="L47" s="12">
        <v>91.88448658490432</v>
      </c>
      <c r="M47" s="12">
        <v>106.03975368608424</v>
      </c>
      <c r="N47" s="12">
        <v>120.19502078726414</v>
      </c>
      <c r="O47" s="12">
        <v>120.19502078726416</v>
      </c>
      <c r="P47" s="65">
        <v>134.35028788844406</v>
      </c>
      <c r="Q47" s="12">
        <v>148.50555498962396</v>
      </c>
      <c r="R47" s="12">
        <v>148.50555498962396</v>
      </c>
      <c r="S47" s="12">
        <v>162.6608220908039</v>
      </c>
      <c r="T47" s="12">
        <v>176.14202885383236</v>
      </c>
      <c r="U47" s="12">
        <v>176.8160891919838</v>
      </c>
    </row>
    <row r="48" spans="1:21" ht="12.75">
      <c r="A48">
        <v>252</v>
      </c>
      <c r="B48" s="1"/>
      <c r="C48">
        <v>97.19876474204621</v>
      </c>
      <c r="E48" s="12">
        <v>36.32612403296635</v>
      </c>
      <c r="F48" s="12">
        <v>36.56768213101826</v>
      </c>
      <c r="G48" s="12">
        <v>51.544284210236306</v>
      </c>
      <c r="H48" s="64">
        <v>66.76244438750626</v>
      </c>
      <c r="I48" s="64">
        <v>72.55983874075199</v>
      </c>
      <c r="J48" s="64">
        <v>81.98060456477623</v>
      </c>
      <c r="K48" s="12">
        <v>91.88448658490432</v>
      </c>
      <c r="L48" s="125">
        <v>97.19876474204621</v>
      </c>
      <c r="M48" s="12">
        <v>112.41692491931617</v>
      </c>
      <c r="N48" s="12">
        <v>127.63508509658614</v>
      </c>
      <c r="O48" s="12">
        <v>127.63508509658614</v>
      </c>
      <c r="P48" s="65">
        <v>142.8532452738561</v>
      </c>
      <c r="Q48" s="12">
        <v>158.07140545112605</v>
      </c>
      <c r="R48" s="12">
        <v>158.07140545112605</v>
      </c>
      <c r="S48" s="12">
        <v>173.28956562839605</v>
      </c>
      <c r="T48" s="12">
        <v>187.78305151151028</v>
      </c>
      <c r="U48" s="12">
        <v>188.50772580566598</v>
      </c>
    </row>
    <row r="49" spans="1:21" ht="12.75">
      <c r="A49">
        <v>315</v>
      </c>
      <c r="B49" s="1"/>
      <c r="C49">
        <v>130.67882435993494</v>
      </c>
      <c r="E49" s="12">
        <v>39.36932715684108</v>
      </c>
      <c r="F49" s="12">
        <v>39.659198576533456</v>
      </c>
      <c r="G49" s="12">
        <v>57.63122659745986</v>
      </c>
      <c r="H49" s="64">
        <v>75.89312603807862</v>
      </c>
      <c r="I49" s="64">
        <v>82.85004011069529</v>
      </c>
      <c r="J49" s="64">
        <v>94.15502547869738</v>
      </c>
      <c r="K49" s="12">
        <v>106.03975368608423</v>
      </c>
      <c r="L49" s="12">
        <v>112.41692491931616</v>
      </c>
      <c r="M49" s="125">
        <v>130.67882435993494</v>
      </c>
      <c r="N49" s="12">
        <v>148.9407238005537</v>
      </c>
      <c r="O49" s="12">
        <v>148.9407238005537</v>
      </c>
      <c r="P49" s="65">
        <v>167.2026232411725</v>
      </c>
      <c r="Q49" s="12">
        <v>185.46452268179124</v>
      </c>
      <c r="R49" s="12">
        <v>185.46452268179124</v>
      </c>
      <c r="S49" s="12">
        <v>203.72642212241</v>
      </c>
      <c r="T49" s="12">
        <v>221.1187073039517</v>
      </c>
      <c r="U49" s="12">
        <v>221.9883215630288</v>
      </c>
    </row>
    <row r="50" spans="1:21" ht="12.75">
      <c r="A50">
        <v>378</v>
      </c>
      <c r="B50" s="1"/>
      <c r="C50">
        <v>170.24636250452127</v>
      </c>
      <c r="E50" s="12">
        <v>42.41253028071584</v>
      </c>
      <c r="F50" s="12">
        <v>42.75071502204867</v>
      </c>
      <c r="G50" s="12">
        <v>63.7181689846834</v>
      </c>
      <c r="H50" s="64">
        <v>85.02380768865098</v>
      </c>
      <c r="I50" s="64">
        <v>93.14024148063864</v>
      </c>
      <c r="J50" s="64">
        <v>106.32944639261856</v>
      </c>
      <c r="K50" s="12">
        <v>120.19502078726413</v>
      </c>
      <c r="L50" s="12">
        <v>127.63508509658612</v>
      </c>
      <c r="M50" s="12">
        <v>148.9407238005537</v>
      </c>
      <c r="N50" s="125">
        <v>170.24636250452127</v>
      </c>
      <c r="O50" s="12">
        <v>170.2463625045213</v>
      </c>
      <c r="P50" s="65">
        <v>191.55200120848886</v>
      </c>
      <c r="Q50" s="12">
        <v>212.85763991245642</v>
      </c>
      <c r="R50" s="12">
        <v>212.85763991245642</v>
      </c>
      <c r="S50" s="12">
        <v>234.163278616424</v>
      </c>
      <c r="T50" s="12">
        <v>254.45436309639314</v>
      </c>
      <c r="U50" s="12">
        <v>255.4689173203916</v>
      </c>
    </row>
    <row r="51" spans="1:21" ht="12.75">
      <c r="A51">
        <v>378</v>
      </c>
      <c r="B51" s="1">
        <v>179.65253734242654</v>
      </c>
      <c r="C51">
        <v>170.2463625045213</v>
      </c>
      <c r="E51" s="12">
        <v>42.41253028071584</v>
      </c>
      <c r="F51" s="12">
        <v>42.75071502204867</v>
      </c>
      <c r="G51" s="12">
        <v>63.7181689846834</v>
      </c>
      <c r="H51" s="64">
        <v>85.02380768865098</v>
      </c>
      <c r="I51" s="64">
        <v>93.14024148063864</v>
      </c>
      <c r="J51" s="64">
        <v>106.32944639261856</v>
      </c>
      <c r="K51" s="12">
        <v>120.19502078726413</v>
      </c>
      <c r="L51" s="12">
        <v>127.63508509658612</v>
      </c>
      <c r="M51" s="12">
        <v>148.9407238005537</v>
      </c>
      <c r="N51" s="12">
        <v>170.24636250452127</v>
      </c>
      <c r="O51" s="125">
        <v>170.2463625045213</v>
      </c>
      <c r="P51" s="65">
        <v>191.55200120848886</v>
      </c>
      <c r="Q51" s="12">
        <v>212.85763991245642</v>
      </c>
      <c r="R51" s="12">
        <v>212.85763991245642</v>
      </c>
      <c r="S51" s="12">
        <v>234.163278616424</v>
      </c>
      <c r="T51" s="12">
        <v>254.45436309639314</v>
      </c>
      <c r="U51" s="12">
        <v>255.4689173203916</v>
      </c>
    </row>
    <row r="52" spans="1:21" ht="12.75">
      <c r="A52">
        <v>441</v>
      </c>
      <c r="B52" s="1"/>
      <c r="C52">
        <v>215.90137917580523</v>
      </c>
      <c r="E52" s="12">
        <v>45.4557334045906</v>
      </c>
      <c r="F52" s="12">
        <v>45.84223146756389</v>
      </c>
      <c r="G52" s="12">
        <v>69.80511137190697</v>
      </c>
      <c r="H52" s="64">
        <v>94.15448933922335</v>
      </c>
      <c r="I52" s="64">
        <v>103.43044285058198</v>
      </c>
      <c r="J52" s="64">
        <v>118.50386730653973</v>
      </c>
      <c r="K52" s="12">
        <v>134.35028788844406</v>
      </c>
      <c r="L52" s="12">
        <v>142.8532452738561</v>
      </c>
      <c r="M52" s="12">
        <v>167.2026232411725</v>
      </c>
      <c r="N52" s="12">
        <v>191.55200120848886</v>
      </c>
      <c r="O52" s="12">
        <v>191.55200120848886</v>
      </c>
      <c r="P52" s="125">
        <v>215.90137917580523</v>
      </c>
      <c r="Q52" s="12">
        <v>240.25075714312163</v>
      </c>
      <c r="R52" s="12">
        <v>240.25075714312163</v>
      </c>
      <c r="S52" s="12">
        <v>264.60013511043803</v>
      </c>
      <c r="T52" s="12">
        <v>287.79001888883454</v>
      </c>
      <c r="U52" s="12">
        <v>288.9495130777544</v>
      </c>
    </row>
    <row r="53" spans="1:21" ht="12.75">
      <c r="A53">
        <v>504</v>
      </c>
      <c r="B53" s="1">
        <v>345.5911646804669</v>
      </c>
      <c r="C53">
        <v>267.64387437378684</v>
      </c>
      <c r="E53" s="12">
        <v>48.49893652846535</v>
      </c>
      <c r="F53" s="12">
        <v>48.93374791307909</v>
      </c>
      <c r="G53" s="12">
        <v>75.89205375913052</v>
      </c>
      <c r="H53" s="64">
        <v>103.2851709897957</v>
      </c>
      <c r="I53" s="64">
        <v>113.7206442205253</v>
      </c>
      <c r="J53" s="64">
        <v>130.6782882204609</v>
      </c>
      <c r="K53" s="12">
        <v>148.50555498962396</v>
      </c>
      <c r="L53" s="12">
        <v>158.07140545112608</v>
      </c>
      <c r="M53" s="12">
        <v>185.46452268179127</v>
      </c>
      <c r="N53" s="12">
        <v>212.85763991245645</v>
      </c>
      <c r="O53" s="12">
        <v>212.85763991245645</v>
      </c>
      <c r="P53" s="65">
        <v>240.25075714312163</v>
      </c>
      <c r="Q53" s="125">
        <v>267.64387437378684</v>
      </c>
      <c r="R53" s="12">
        <v>267.64387437378684</v>
      </c>
      <c r="S53" s="12">
        <v>295.036991604452</v>
      </c>
      <c r="T53" s="12">
        <v>321.125674681276</v>
      </c>
      <c r="U53" s="12">
        <v>322.43010883511715</v>
      </c>
    </row>
    <row r="54" spans="1:21" ht="12.75">
      <c r="A54">
        <v>504</v>
      </c>
      <c r="B54" s="1"/>
      <c r="C54">
        <v>267.64387437378684</v>
      </c>
      <c r="E54" s="12">
        <v>48.49893652846535</v>
      </c>
      <c r="F54" s="12">
        <v>48.93374791307909</v>
      </c>
      <c r="G54" s="12">
        <v>75.89205375913052</v>
      </c>
      <c r="H54" s="64">
        <v>103.2851709897957</v>
      </c>
      <c r="I54" s="64">
        <v>113.7206442205253</v>
      </c>
      <c r="J54" s="64">
        <v>130.6782882204609</v>
      </c>
      <c r="K54" s="12">
        <v>148.50555498962396</v>
      </c>
      <c r="L54" s="12">
        <v>158.07140545112608</v>
      </c>
      <c r="M54" s="12">
        <v>185.46452268179127</v>
      </c>
      <c r="N54" s="12">
        <v>212.85763991245645</v>
      </c>
      <c r="O54" s="12">
        <v>212.85763991245645</v>
      </c>
      <c r="P54" s="65">
        <v>240.25075714312163</v>
      </c>
      <c r="Q54" s="12">
        <v>267.64387437378684</v>
      </c>
      <c r="R54" s="125">
        <v>267.64387437378684</v>
      </c>
      <c r="S54" s="12">
        <v>295.036991604452</v>
      </c>
      <c r="T54" s="12">
        <v>321.125674681276</v>
      </c>
      <c r="U54" s="12">
        <v>322.43010883511715</v>
      </c>
    </row>
    <row r="55" spans="1:21" ht="12.75">
      <c r="A55">
        <v>567</v>
      </c>
      <c r="B55" s="1"/>
      <c r="C55">
        <v>325.47384809846596</v>
      </c>
      <c r="E55" s="12">
        <v>51.5421396523401</v>
      </c>
      <c r="F55" s="12">
        <v>52.025264358594285</v>
      </c>
      <c r="G55" s="12">
        <v>81.97899614635406</v>
      </c>
      <c r="H55" s="64">
        <v>112.41585264036804</v>
      </c>
      <c r="I55" s="64">
        <v>124.01084559046862</v>
      </c>
      <c r="J55" s="64">
        <v>142.85270913438202</v>
      </c>
      <c r="K55" s="12">
        <v>162.66082209080383</v>
      </c>
      <c r="L55" s="12">
        <v>173.28956562839602</v>
      </c>
      <c r="M55" s="12">
        <v>203.72642212241</v>
      </c>
      <c r="N55" s="12">
        <v>234.163278616424</v>
      </c>
      <c r="O55" s="12">
        <v>234.163278616424</v>
      </c>
      <c r="P55" s="65">
        <v>264.600135110438</v>
      </c>
      <c r="Q55" s="12">
        <v>295.03699160445194</v>
      </c>
      <c r="R55" s="12">
        <v>295.03699160445194</v>
      </c>
      <c r="S55" s="125">
        <v>325.47384809846596</v>
      </c>
      <c r="T55" s="12">
        <v>354.46133047371734</v>
      </c>
      <c r="U55" s="12">
        <v>355.91070459247993</v>
      </c>
    </row>
    <row r="56" spans="1:21" ht="12.75">
      <c r="A56">
        <v>627</v>
      </c>
      <c r="B56" s="1">
        <v>316.0417051948835</v>
      </c>
      <c r="C56">
        <v>386.2095740855664</v>
      </c>
      <c r="E56" s="12">
        <v>54.44042834174459</v>
      </c>
      <c r="F56" s="12">
        <v>54.96956573527544</v>
      </c>
      <c r="G56" s="12">
        <v>87.77608413418602</v>
      </c>
      <c r="H56" s="64">
        <v>121.11173992662744</v>
      </c>
      <c r="I56" s="64">
        <v>133.81103737136704</v>
      </c>
      <c r="J56" s="64">
        <v>154.44739571906885</v>
      </c>
      <c r="K56" s="12">
        <v>176.14202885383233</v>
      </c>
      <c r="L56" s="12">
        <v>187.78305151151028</v>
      </c>
      <c r="M56" s="12">
        <v>221.1187073039517</v>
      </c>
      <c r="N56" s="12">
        <v>254.45436309639314</v>
      </c>
      <c r="O56" s="12">
        <v>254.45436309639314</v>
      </c>
      <c r="P56" s="65">
        <v>287.79001888883454</v>
      </c>
      <c r="Q56" s="12">
        <v>321.125674681276</v>
      </c>
      <c r="R56" s="12">
        <v>321.125674681276</v>
      </c>
      <c r="S56" s="12">
        <v>354.4613304737174</v>
      </c>
      <c r="T56" s="125">
        <v>386.2095740855664</v>
      </c>
      <c r="U56" s="12">
        <v>387.7969862661588</v>
      </c>
    </row>
    <row r="57" spans="1:21" ht="12.75">
      <c r="A57">
        <v>630</v>
      </c>
      <c r="B57" s="1"/>
      <c r="C57">
        <v>389.39130034984277</v>
      </c>
      <c r="E57" s="12">
        <v>54.585342776214816</v>
      </c>
      <c r="F57" s="12">
        <v>55.11678080410948</v>
      </c>
      <c r="G57" s="12">
        <v>88.0659385335776</v>
      </c>
      <c r="H57" s="64">
        <v>121.5465342909404</v>
      </c>
      <c r="I57" s="64">
        <v>134.30104696041195</v>
      </c>
      <c r="J57" s="64">
        <v>155.0271300483032</v>
      </c>
      <c r="K57" s="12">
        <v>176.81608919198376</v>
      </c>
      <c r="L57" s="12">
        <v>188.50772580566598</v>
      </c>
      <c r="M57" s="12">
        <v>221.9883215630288</v>
      </c>
      <c r="N57" s="12">
        <v>255.46891732039157</v>
      </c>
      <c r="O57" s="12">
        <v>255.4689173203916</v>
      </c>
      <c r="P57" s="65">
        <v>288.9495130777544</v>
      </c>
      <c r="Q57" s="12">
        <v>322.43010883511715</v>
      </c>
      <c r="R57" s="12">
        <v>322.43010883511715</v>
      </c>
      <c r="S57" s="12">
        <v>355.91070459248</v>
      </c>
      <c r="T57" s="12">
        <v>387.7969862661588</v>
      </c>
      <c r="U57" s="125">
        <v>389.39130034984277</v>
      </c>
    </row>
    <row r="58" spans="8:16" ht="12.75">
      <c r="H58" s="63"/>
      <c r="I58" s="63"/>
      <c r="J58" s="63"/>
      <c r="P58" s="7"/>
    </row>
    <row r="59" spans="8:16" ht="12.75">
      <c r="H59" s="63"/>
      <c r="I59" s="63"/>
      <c r="J59" s="63"/>
      <c r="P59" s="7"/>
    </row>
    <row r="60" spans="8:16" ht="12.75">
      <c r="H60" s="63"/>
      <c r="I60" s="63"/>
      <c r="J60" s="63"/>
      <c r="P60" s="7"/>
    </row>
    <row r="61" spans="8:16" ht="12.75">
      <c r="H61" s="63"/>
      <c r="I61" s="63"/>
      <c r="J61" s="63"/>
      <c r="P61" s="7"/>
    </row>
    <row r="62" spans="8:16" ht="12.75">
      <c r="H62" s="63"/>
      <c r="I62" s="63"/>
      <c r="J62" s="63"/>
      <c r="P62" s="7"/>
    </row>
    <row r="63" spans="8:16" ht="12.75">
      <c r="H63" s="63"/>
      <c r="I63" s="63"/>
      <c r="J63" s="63"/>
      <c r="P63" s="7"/>
    </row>
    <row r="64" spans="8:16" ht="12.75">
      <c r="H64" s="63"/>
      <c r="I64" s="63"/>
      <c r="J64" s="63"/>
      <c r="P64" s="7"/>
    </row>
    <row r="65" spans="8:16" ht="12.75">
      <c r="H65" s="63"/>
      <c r="I65" s="63"/>
      <c r="J65" s="63"/>
      <c r="P65" s="7"/>
    </row>
    <row r="66" spans="8:16" ht="12.75">
      <c r="H66" s="63"/>
      <c r="I66" s="63"/>
      <c r="J66" s="63"/>
      <c r="P66" s="7"/>
    </row>
    <row r="67" spans="8:16" ht="12.75">
      <c r="H67" s="63"/>
      <c r="I67" s="63"/>
      <c r="J67" s="63"/>
      <c r="P67" s="7"/>
    </row>
    <row r="68" spans="8:16" ht="12.75">
      <c r="H68" s="63"/>
      <c r="I68" s="63"/>
      <c r="J68" s="63"/>
      <c r="P68" s="7"/>
    </row>
    <row r="69" spans="8:16" ht="12.75">
      <c r="H69" s="63"/>
      <c r="I69" s="63"/>
      <c r="J69" s="63"/>
      <c r="P69" s="7"/>
    </row>
    <row r="70" spans="8:16" ht="12.75">
      <c r="H70" s="63"/>
      <c r="I70" s="63"/>
      <c r="J70" s="63"/>
      <c r="P70" s="7"/>
    </row>
    <row r="71" spans="8:16" ht="12.75">
      <c r="H71" s="63"/>
      <c r="I71" s="63"/>
      <c r="J71" s="63"/>
      <c r="P71" s="7"/>
    </row>
    <row r="72" spans="8:16" ht="12.75">
      <c r="H72" s="63"/>
      <c r="I72" s="63"/>
      <c r="J72" s="63"/>
      <c r="P72" s="7"/>
    </row>
    <row r="73" spans="8:16" ht="12.75">
      <c r="H73" s="63"/>
      <c r="I73" s="63"/>
      <c r="J73" s="63"/>
      <c r="P73" s="7"/>
    </row>
    <row r="74" spans="8:16" ht="12.75">
      <c r="H74" s="63"/>
      <c r="I74" s="63"/>
      <c r="J74" s="63"/>
      <c r="P74" s="7"/>
    </row>
    <row r="75" spans="8:16" ht="12.75">
      <c r="H75" s="63"/>
      <c r="I75" s="63"/>
      <c r="J75" s="63"/>
      <c r="P75" s="7"/>
    </row>
    <row r="76" spans="8:16" ht="12.75">
      <c r="H76" s="63"/>
      <c r="I76" s="63"/>
      <c r="J76" s="63"/>
      <c r="P76" s="7"/>
    </row>
    <row r="77" spans="8:16" ht="12.75">
      <c r="H77" s="63"/>
      <c r="I77" s="63"/>
      <c r="J77" s="63"/>
      <c r="P77" s="7"/>
    </row>
    <row r="78" spans="8:16" ht="12.75">
      <c r="H78" s="63"/>
      <c r="I78" s="63"/>
      <c r="J78" s="63"/>
      <c r="P78" s="7"/>
    </row>
    <row r="79" spans="8:16" ht="12.75">
      <c r="H79" s="63"/>
      <c r="I79" s="63"/>
      <c r="J79" s="63"/>
      <c r="P79" s="7"/>
    </row>
    <row r="80" spans="8:16" ht="12.75">
      <c r="H80" s="63"/>
      <c r="I80" s="63"/>
      <c r="J80" s="63"/>
      <c r="P80" s="7"/>
    </row>
    <row r="81" spans="8:16" ht="12.75">
      <c r="H81" s="63"/>
      <c r="I81" s="63"/>
      <c r="J81" s="63"/>
      <c r="P81" s="7"/>
    </row>
    <row r="82" spans="8:16" ht="12.75">
      <c r="H82" s="63"/>
      <c r="I82" s="63"/>
      <c r="J82" s="63"/>
      <c r="P82" s="7"/>
    </row>
    <row r="83" spans="8:16" ht="12.75">
      <c r="H83" s="63"/>
      <c r="I83" s="63"/>
      <c r="J83" s="63"/>
      <c r="P83" s="7"/>
    </row>
    <row r="84" spans="8:16" ht="12.75">
      <c r="H84" s="63"/>
      <c r="I84" s="63"/>
      <c r="J84" s="63"/>
      <c r="P84" s="7"/>
    </row>
    <row r="85" spans="8:16" ht="12.75">
      <c r="H85" s="63"/>
      <c r="I85" s="63"/>
      <c r="J85" s="63"/>
      <c r="P85" s="7"/>
    </row>
    <row r="86" spans="8:16" ht="12.75">
      <c r="H86" s="63"/>
      <c r="I86" s="63"/>
      <c r="J86" s="63"/>
      <c r="P86" s="7"/>
    </row>
    <row r="87" spans="8:16" ht="12.75">
      <c r="H87" s="63"/>
      <c r="I87" s="63"/>
      <c r="J87" s="63"/>
      <c r="P87" s="7"/>
    </row>
    <row r="88" spans="8:16" ht="12.75">
      <c r="H88" s="63"/>
      <c r="I88" s="63"/>
      <c r="J88" s="63"/>
      <c r="P88" s="7"/>
    </row>
    <row r="89" spans="8:16" ht="12.75">
      <c r="H89" s="63"/>
      <c r="I89" s="63"/>
      <c r="J89" s="63"/>
      <c r="P89" s="7"/>
    </row>
    <row r="90" spans="8:16" ht="12.75">
      <c r="H90" s="63"/>
      <c r="I90" s="63"/>
      <c r="J90" s="63"/>
      <c r="P90" s="7"/>
    </row>
    <row r="91" spans="8:16" ht="12.75">
      <c r="H91" s="63"/>
      <c r="I91" s="63"/>
      <c r="J91" s="63"/>
      <c r="P91" s="7"/>
    </row>
    <row r="92" spans="8:16" ht="12.75">
      <c r="H92" s="63"/>
      <c r="I92" s="63"/>
      <c r="J92" s="63"/>
      <c r="P92" s="7"/>
    </row>
    <row r="93" spans="8:16" ht="12.75">
      <c r="H93" s="63"/>
      <c r="I93" s="63"/>
      <c r="J93" s="63"/>
      <c r="P93" s="7"/>
    </row>
    <row r="94" spans="8:16" ht="12.75">
      <c r="H94" s="63"/>
      <c r="I94" s="63"/>
      <c r="J94" s="63"/>
      <c r="P94" s="7"/>
    </row>
    <row r="95" spans="8:16" ht="12.75">
      <c r="H95" s="63"/>
      <c r="I95" s="63"/>
      <c r="J95" s="63"/>
      <c r="P95" s="7"/>
    </row>
    <row r="96" spans="8:16" ht="12.75">
      <c r="H96" s="63"/>
      <c r="I96" s="63"/>
      <c r="J96" s="63"/>
      <c r="P96" s="7"/>
    </row>
    <row r="97" spans="8:16" ht="12.75">
      <c r="H97" s="63"/>
      <c r="I97" s="63"/>
      <c r="J97" s="63"/>
      <c r="P97" s="7"/>
    </row>
    <row r="98" spans="8:16" ht="12.75">
      <c r="H98" s="63"/>
      <c r="I98" s="63"/>
      <c r="J98" s="63"/>
      <c r="P98" s="7"/>
    </row>
    <row r="99" spans="8:16" ht="12.75">
      <c r="H99" s="63"/>
      <c r="I99" s="63"/>
      <c r="J99" s="63"/>
      <c r="P99" s="7"/>
    </row>
    <row r="100" spans="8:16" ht="12.75">
      <c r="H100" s="63"/>
      <c r="I100" s="63"/>
      <c r="J100" s="63"/>
      <c r="P100" s="7"/>
    </row>
    <row r="101" spans="8:16" ht="12.75">
      <c r="H101" s="63"/>
      <c r="I101" s="63"/>
      <c r="J101" s="63"/>
      <c r="P101" s="7"/>
    </row>
    <row r="102" spans="8:16" ht="12.75">
      <c r="H102" s="63"/>
      <c r="I102" s="63"/>
      <c r="J102" s="63"/>
      <c r="P102" s="7"/>
    </row>
    <row r="103" spans="8:10" ht="12.75">
      <c r="H103" s="63"/>
      <c r="I103" s="63"/>
      <c r="J103" s="63"/>
    </row>
    <row r="104" spans="8:10" ht="12.75">
      <c r="H104" s="63"/>
      <c r="I104" s="63"/>
      <c r="J104" s="63"/>
    </row>
    <row r="105" spans="8:10" ht="12.75">
      <c r="H105" s="63"/>
      <c r="I105" s="63"/>
      <c r="J105" s="63"/>
    </row>
    <row r="106" spans="8:10" ht="12.75">
      <c r="H106" s="63"/>
      <c r="I106" s="63"/>
      <c r="J106" s="6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Q89"/>
  <sheetViews>
    <sheetView workbookViewId="0" topLeftCell="A68">
      <selection activeCell="I73" sqref="I73"/>
    </sheetView>
  </sheetViews>
  <sheetFormatPr defaultColWidth="9.140625" defaultRowHeight="12.75"/>
  <cols>
    <col min="9" max="9" width="12.57421875" style="106" customWidth="1"/>
    <col min="10" max="10" width="9.140625" style="98" customWidth="1"/>
    <col min="11" max="11" width="9.140625" style="6" customWidth="1"/>
    <col min="14" max="14" width="12.28125" style="0" customWidth="1"/>
    <col min="15" max="15" width="9.57421875" style="102" bestFit="1" customWidth="1"/>
    <col min="16" max="16" width="9.57421875" style="0" bestFit="1" customWidth="1"/>
    <col min="17" max="17" width="16.7109375" style="0" bestFit="1" customWidth="1"/>
  </cols>
  <sheetData>
    <row r="2" spans="5:15" s="141" customFormat="1" ht="12.75">
      <c r="E2" s="141" t="s">
        <v>95</v>
      </c>
      <c r="I2" s="142"/>
      <c r="J2" s="143">
        <v>0.10366394801460346</v>
      </c>
      <c r="K2" s="144" t="s">
        <v>96</v>
      </c>
      <c r="O2" s="145"/>
    </row>
    <row r="3" spans="1:13" ht="12.75">
      <c r="A3" t="s">
        <v>82</v>
      </c>
      <c r="D3" s="1" t="s">
        <v>59</v>
      </c>
      <c r="E3" t="s">
        <v>55</v>
      </c>
      <c r="F3" t="s">
        <v>60</v>
      </c>
      <c r="G3" t="s">
        <v>61</v>
      </c>
      <c r="I3" s="101"/>
      <c r="J3" s="98">
        <v>0.5156469945279687</v>
      </c>
      <c r="K3" s="6" t="s">
        <v>69</v>
      </c>
      <c r="L3" t="s">
        <v>60</v>
      </c>
      <c r="M3" t="s">
        <v>61</v>
      </c>
    </row>
    <row r="4" spans="4:16" ht="12.75">
      <c r="D4" s="1">
        <v>0</v>
      </c>
      <c r="E4" s="38">
        <f>$C$5*(1-(1-(0.08)^0.333)*EXP(-0.0025*D4))^3</f>
        <v>48.121388207231796</v>
      </c>
      <c r="G4" t="s">
        <v>62</v>
      </c>
      <c r="H4" s="1" t="s">
        <v>63</v>
      </c>
      <c r="I4" s="101" t="s">
        <v>64</v>
      </c>
      <c r="J4" s="99">
        <v>0.9241125709955509</v>
      </c>
      <c r="K4" s="97">
        <f aca="true" t="shared" si="0" ref="K4:K35">E4+J4</f>
        <v>49.04550077822735</v>
      </c>
      <c r="M4" s="1" t="s">
        <v>62</v>
      </c>
      <c r="N4" s="1" t="s">
        <v>63</v>
      </c>
      <c r="O4" s="102" t="s">
        <v>64</v>
      </c>
      <c r="P4" t="s">
        <v>65</v>
      </c>
    </row>
    <row r="5" spans="1:15" ht="12.75">
      <c r="A5" t="s">
        <v>66</v>
      </c>
      <c r="C5" s="1">
        <v>600</v>
      </c>
      <c r="D5" s="1">
        <v>10</v>
      </c>
      <c r="E5" s="38">
        <f>$C$5*(1-(1-(0.08)^0.333)*EXP(-0.0025*D5))^3</f>
        <v>52.97695003210942</v>
      </c>
      <c r="F5" s="96">
        <f>(E5-E4)/10</f>
        <v>0.48555618248776256</v>
      </c>
      <c r="G5" s="96">
        <f>10.38+0.1138*E5</f>
        <v>16.40877691365405</v>
      </c>
      <c r="H5" s="96">
        <f>2.14*F5*(6.7+20.3/(1+EXP(-6*E5/$C$5-0.4)))</f>
        <v>22.08656834138383</v>
      </c>
      <c r="I5" s="101">
        <f>10*(G5+H5)*$C$6</f>
        <v>5.774301788255682</v>
      </c>
      <c r="J5" s="99">
        <v>1.3290606774173541</v>
      </c>
      <c r="K5" s="97">
        <f t="shared" si="0"/>
        <v>54.306010709526774</v>
      </c>
      <c r="L5" s="96">
        <f>(K5-K4)/10</f>
        <v>0.5260509931299424</v>
      </c>
      <c r="M5" s="96">
        <f>10.38+0.1138*K5</f>
        <v>16.560024018744148</v>
      </c>
      <c r="N5" s="96">
        <f>2.14*L5*(6.7+20.3/(1+EXP(-6*K5/$C$5-0.4)))</f>
        <v>23.99000949765592</v>
      </c>
      <c r="O5" s="102">
        <f>10*(M5+N5)*$C$6</f>
        <v>6.082505027460009</v>
      </c>
    </row>
    <row r="6" spans="1:15" ht="12.75">
      <c r="A6" t="s">
        <v>84</v>
      </c>
      <c r="C6" s="1">
        <f>'response to selection'!C27</f>
        <v>0.015</v>
      </c>
      <c r="D6" s="1">
        <v>20</v>
      </c>
      <c r="E6" s="38">
        <f aca="true" t="shared" si="1" ref="E6:E67">$C$5*(1-(1-(0.08)^0.333)*EXP(-0.0025*D6))^3</f>
        <v>58.01704621895433</v>
      </c>
      <c r="F6" s="96">
        <f aca="true" t="shared" si="2" ref="F6:F67">(E6-E5)/10</f>
        <v>0.5040096186844906</v>
      </c>
      <c r="G6" s="96">
        <f aca="true" t="shared" si="3" ref="G6:G67">10.38+0.1138*E6</f>
        <v>16.982339859717</v>
      </c>
      <c r="H6" s="96">
        <f>2.14*F6*(6.7+20.3/(1+EXP(-6*E6/$C$5-0.4)))</f>
        <v>23.147399987598423</v>
      </c>
      <c r="I6" s="101">
        <f aca="true" t="shared" si="4" ref="I6:I67">10*(G6+H6)*$C$6</f>
        <v>6.019460977097313</v>
      </c>
      <c r="J6" s="99">
        <v>1.730491313793377</v>
      </c>
      <c r="K6" s="97">
        <f t="shared" si="0"/>
        <v>59.74753753274771</v>
      </c>
      <c r="L6" s="96">
        <f aca="true" t="shared" si="5" ref="L6:L67">(K6-K5)/10</f>
        <v>0.5441526823220932</v>
      </c>
      <c r="M6" s="96">
        <f aca="true" t="shared" si="6" ref="M6:M14">10.38+0.1138*K6</f>
        <v>17.17926977122669</v>
      </c>
      <c r="N6" s="96">
        <f>2.14*L6*(6.7+20.3/(1+EXP(-6*K6/$C$5-0.4)))</f>
        <v>25.071873382845542</v>
      </c>
      <c r="O6" s="102">
        <f>10*(M6+N6)*$C$6</f>
        <v>6.337671473110834</v>
      </c>
    </row>
    <row r="7" spans="1:15" ht="12.75">
      <c r="A7" t="s">
        <v>83</v>
      </c>
      <c r="C7" s="1">
        <f>'response to selection'!C28</f>
        <v>1.5</v>
      </c>
      <c r="D7" s="1">
        <v>30</v>
      </c>
      <c r="E7" s="38">
        <f t="shared" si="1"/>
        <v>63.23118441014615</v>
      </c>
      <c r="F7" s="96">
        <f t="shared" si="2"/>
        <v>0.5214138191191822</v>
      </c>
      <c r="G7" s="96">
        <f t="shared" si="3"/>
        <v>17.57570878587463</v>
      </c>
      <c r="H7" s="96">
        <f aca="true" t="shared" si="7" ref="H7:H67">2.14*F7*(6.7+20.3/(1+EXP(-6*E7/$C$5-0.4)))</f>
        <v>24.178250966422354</v>
      </c>
      <c r="I7" s="101">
        <f t="shared" si="4"/>
        <v>6.263093962844548</v>
      </c>
      <c r="J7" s="99">
        <v>2.128404480123618</v>
      </c>
      <c r="K7" s="97">
        <f t="shared" si="0"/>
        <v>65.35958889026976</v>
      </c>
      <c r="L7" s="96">
        <f t="shared" si="5"/>
        <v>0.5612051357522055</v>
      </c>
      <c r="M7" s="96">
        <f t="shared" si="6"/>
        <v>17.8179212157127</v>
      </c>
      <c r="N7" s="96">
        <f aca="true" t="shared" si="8" ref="N7:N67">2.14*L7*(6.7+20.3/(1+EXP(-6*K7/$C$5-0.4)))</f>
        <v>26.123377526132494</v>
      </c>
      <c r="O7" s="102">
        <f>10*(M7+N7)*$C$6</f>
        <v>6.591194811276779</v>
      </c>
    </row>
    <row r="8" spans="3:15" ht="12.75">
      <c r="C8" s="1"/>
      <c r="D8" s="1">
        <v>40</v>
      </c>
      <c r="E8" s="38">
        <f t="shared" si="1"/>
        <v>68.60877697617637</v>
      </c>
      <c r="F8" s="96">
        <f t="shared" si="2"/>
        <v>0.5377592566030224</v>
      </c>
      <c r="G8" s="96">
        <f t="shared" si="3"/>
        <v>18.187678819888873</v>
      </c>
      <c r="H8" s="96">
        <f t="shared" si="7"/>
        <v>25.176363312813045</v>
      </c>
      <c r="I8" s="101">
        <f t="shared" si="4"/>
        <v>6.504606319905287</v>
      </c>
      <c r="J8" s="99">
        <v>2.5228001764080794</v>
      </c>
      <c r="K8" s="97">
        <f t="shared" si="0"/>
        <v>71.13157715258446</v>
      </c>
      <c r="L8" s="96">
        <f t="shared" si="5"/>
        <v>0.5771988262314693</v>
      </c>
      <c r="M8" s="96">
        <f t="shared" si="6"/>
        <v>18.474773479964114</v>
      </c>
      <c r="N8" s="96">
        <f t="shared" si="8"/>
        <v>27.14141588543953</v>
      </c>
      <c r="O8" s="102">
        <f>10*(M8+N8)*$C$6</f>
        <v>6.842428404810546</v>
      </c>
    </row>
    <row r="9" spans="4:15" ht="12.75">
      <c r="D9" s="1">
        <v>50</v>
      </c>
      <c r="E9" s="38">
        <f t="shared" si="1"/>
        <v>74.13920717041951</v>
      </c>
      <c r="F9" s="96">
        <f t="shared" si="2"/>
        <v>0.5530430194243138</v>
      </c>
      <c r="G9" s="96">
        <f t="shared" si="3"/>
        <v>18.81704177599374</v>
      </c>
      <c r="H9" s="96">
        <f t="shared" si="7"/>
        <v>26.13914586840302</v>
      </c>
      <c r="I9" s="101">
        <f t="shared" si="4"/>
        <v>6.7434281466595145</v>
      </c>
      <c r="J9" s="99">
        <v>2.913678402646761</v>
      </c>
      <c r="K9" s="97">
        <f t="shared" si="0"/>
        <v>77.05288557306628</v>
      </c>
      <c r="L9" s="96">
        <f t="shared" si="5"/>
        <v>0.5921308420481821</v>
      </c>
      <c r="M9" s="96">
        <f t="shared" si="6"/>
        <v>19.14861837821494</v>
      </c>
      <c r="N9" s="96">
        <f t="shared" si="8"/>
        <v>28.123075491908462</v>
      </c>
      <c r="O9" s="102">
        <f>10*(M9+N9)*$C$6</f>
        <v>7.09075408051851</v>
      </c>
    </row>
    <row r="10" spans="3:15" ht="12.75">
      <c r="C10" t="s">
        <v>6</v>
      </c>
      <c r="D10" s="1">
        <v>60</v>
      </c>
      <c r="E10" s="38">
        <f t="shared" si="1"/>
        <v>79.81188717735886</v>
      </c>
      <c r="F10" s="96">
        <f t="shared" si="2"/>
        <v>0.5672680006939345</v>
      </c>
      <c r="G10" s="96">
        <f t="shared" si="3"/>
        <v>19.462592760783437</v>
      </c>
      <c r="H10" s="96">
        <f t="shared" si="7"/>
        <v>27.064191109478433</v>
      </c>
      <c r="I10" s="101">
        <f t="shared" si="4"/>
        <v>6.97901758053928</v>
      </c>
      <c r="J10" s="99">
        <v>3.30103915883966</v>
      </c>
      <c r="K10" s="97">
        <f t="shared" si="0"/>
        <v>83.11292633619851</v>
      </c>
      <c r="L10" s="96">
        <f t="shared" si="5"/>
        <v>0.6060040763132235</v>
      </c>
      <c r="M10" s="96">
        <f t="shared" si="6"/>
        <v>19.83825101705939</v>
      </c>
      <c r="N10" s="96">
        <f t="shared" si="8"/>
        <v>29.065658402372677</v>
      </c>
      <c r="O10" s="102">
        <f aca="true" t="shared" si="9" ref="O10:O67">10*(M10+N10)*$C$6</f>
        <v>7.33558641291481</v>
      </c>
    </row>
    <row r="11" spans="4:15" ht="12.75">
      <c r="D11" s="1">
        <v>70</v>
      </c>
      <c r="E11" s="38">
        <f t="shared" si="1"/>
        <v>85.61630881300903</v>
      </c>
      <c r="F11" s="96">
        <f t="shared" si="2"/>
        <v>0.5804421635650172</v>
      </c>
      <c r="G11" s="96">
        <f t="shared" si="3"/>
        <v>20.123135942920428</v>
      </c>
      <c r="H11" s="96">
        <f t="shared" si="7"/>
        <v>27.949293113201037</v>
      </c>
      <c r="I11" s="101">
        <f t="shared" si="4"/>
        <v>7.210864358418219</v>
      </c>
      <c r="J11" s="99">
        <v>3.684882444986779</v>
      </c>
      <c r="K11" s="97">
        <f t="shared" si="0"/>
        <v>89.30119125799581</v>
      </c>
      <c r="L11" s="96">
        <f t="shared" si="5"/>
        <v>0.6188264921797298</v>
      </c>
      <c r="M11" s="96">
        <f t="shared" si="6"/>
        <v>20.542475565159926</v>
      </c>
      <c r="N11" s="96">
        <f t="shared" si="8"/>
        <v>29.966703737876028</v>
      </c>
      <c r="O11" s="102">
        <f t="shared" si="9"/>
        <v>7.576376895455392</v>
      </c>
    </row>
    <row r="12" spans="4:15" ht="12.75">
      <c r="D12" s="1">
        <v>80</v>
      </c>
      <c r="E12" s="38">
        <f t="shared" si="1"/>
        <v>91.54208757275065</v>
      </c>
      <c r="F12" s="96">
        <f t="shared" si="2"/>
        <v>0.5925778759741618</v>
      </c>
      <c r="G12" s="96">
        <f t="shared" si="3"/>
        <v>20.797489565779024</v>
      </c>
      <c r="H12" s="96">
        <f t="shared" si="7"/>
        <v>28.792465216389605</v>
      </c>
      <c r="I12" s="101">
        <f t="shared" si="4"/>
        <v>7.438493217325295</v>
      </c>
      <c r="J12" s="99">
        <v>4.0652082610881175</v>
      </c>
      <c r="K12" s="97">
        <f t="shared" si="0"/>
        <v>95.60729583383876</v>
      </c>
      <c r="L12" s="96">
        <f t="shared" si="5"/>
        <v>0.6306104575842951</v>
      </c>
      <c r="M12" s="96">
        <f t="shared" si="6"/>
        <v>21.26011026589085</v>
      </c>
      <c r="N12" s="96">
        <f t="shared" si="8"/>
        <v>30.824008268491955</v>
      </c>
      <c r="O12" s="102">
        <f t="shared" si="9"/>
        <v>7.812617780157421</v>
      </c>
    </row>
    <row r="13" spans="4:15" ht="12.75">
      <c r="D13" s="1">
        <v>90</v>
      </c>
      <c r="E13" s="38">
        <f t="shared" si="1"/>
        <v>97.57900066328578</v>
      </c>
      <c r="F13" s="96">
        <f t="shared" si="2"/>
        <v>0.6036913090535136</v>
      </c>
      <c r="G13" s="96">
        <f t="shared" si="3"/>
        <v>21.484490275481924</v>
      </c>
      <c r="H13" s="96">
        <f t="shared" si="7"/>
        <v>29.59195612649696</v>
      </c>
      <c r="I13" s="101">
        <f t="shared" si="4"/>
        <v>7.661466960296833</v>
      </c>
      <c r="J13" s="99">
        <v>4.442016607143674</v>
      </c>
      <c r="K13" s="97">
        <f t="shared" si="0"/>
        <v>102.02101727042945</v>
      </c>
      <c r="L13" s="96">
        <f t="shared" si="5"/>
        <v>0.6413721436590691</v>
      </c>
      <c r="M13" s="96">
        <f t="shared" si="6"/>
        <v>21.989991765374874</v>
      </c>
      <c r="N13" s="96">
        <f t="shared" si="8"/>
        <v>31.63564426120632</v>
      </c>
      <c r="O13" s="102">
        <f t="shared" si="9"/>
        <v>8.043845403987179</v>
      </c>
    </row>
    <row r="14" spans="4:15" ht="12.75">
      <c r="D14" s="1">
        <v>100</v>
      </c>
      <c r="E14" s="38">
        <f t="shared" si="1"/>
        <v>103.71701960155822</v>
      </c>
      <c r="F14" s="96">
        <f t="shared" si="2"/>
        <v>0.6138018938272438</v>
      </c>
      <c r="G14" s="96">
        <f t="shared" si="3"/>
        <v>22.182996830657324</v>
      </c>
      <c r="H14" s="96">
        <f t="shared" si="7"/>
        <v>30.34626347681891</v>
      </c>
      <c r="I14" s="101">
        <f t="shared" si="4"/>
        <v>7.879389046121435</v>
      </c>
      <c r="J14" s="99">
        <v>4.815307483153451</v>
      </c>
      <c r="K14" s="97">
        <f t="shared" si="0"/>
        <v>108.53232708471167</v>
      </c>
      <c r="L14" s="96">
        <f t="shared" si="5"/>
        <v>0.6511309814282213</v>
      </c>
      <c r="M14" s="96">
        <f t="shared" si="6"/>
        <v>22.73097882224019</v>
      </c>
      <c r="N14" s="96">
        <f t="shared" si="8"/>
        <v>32.39997359349516</v>
      </c>
      <c r="O14" s="102">
        <f t="shared" si="9"/>
        <v>8.269642862360302</v>
      </c>
    </row>
    <row r="15" spans="4:15" ht="12.75">
      <c r="D15" s="1">
        <v>110</v>
      </c>
      <c r="E15" s="38">
        <f t="shared" si="1"/>
        <v>109.94633791389089</v>
      </c>
      <c r="F15" s="96">
        <f t="shared" si="2"/>
        <v>0.6229318312332666</v>
      </c>
      <c r="G15" s="96">
        <f t="shared" si="3"/>
        <v>22.89189325460078</v>
      </c>
      <c r="H15" s="96">
        <f t="shared" si="7"/>
        <v>31.054144066030304</v>
      </c>
      <c r="I15" s="101">
        <f t="shared" si="4"/>
        <v>8.091905598094662</v>
      </c>
      <c r="J15" s="99">
        <v>5.185080889117447</v>
      </c>
      <c r="K15" s="97">
        <f t="shared" si="0"/>
        <v>115.13141880300833</v>
      </c>
      <c r="L15" s="96">
        <f t="shared" si="5"/>
        <v>0.6599091718296662</v>
      </c>
      <c r="M15" s="96">
        <f aca="true" t="shared" si="10" ref="M15:M67">10.38+0.1138*K15</f>
        <v>23.48195545978235</v>
      </c>
      <c r="N15" s="96">
        <f t="shared" si="8"/>
        <v>33.115657434510695</v>
      </c>
      <c r="O15" s="102">
        <f t="shared" si="9"/>
        <v>8.489641934143958</v>
      </c>
    </row>
    <row r="16" spans="4:15" ht="12.75">
      <c r="D16" s="1">
        <v>120</v>
      </c>
      <c r="E16" s="38">
        <f t="shared" si="1"/>
        <v>116.25739442296624</v>
      </c>
      <c r="F16" s="96">
        <f t="shared" si="2"/>
        <v>0.6311056509075357</v>
      </c>
      <c r="G16" s="96">
        <f t="shared" si="3"/>
        <v>23.61009148533356</v>
      </c>
      <c r="H16" s="96">
        <f t="shared" si="7"/>
        <v>31.71462027370312</v>
      </c>
      <c r="I16" s="101">
        <f t="shared" si="4"/>
        <v>8.2987067638555</v>
      </c>
      <c r="J16" s="99">
        <v>5.551336825035664</v>
      </c>
      <c r="K16" s="97">
        <f t="shared" si="0"/>
        <v>121.8087312480019</v>
      </c>
      <c r="L16" s="96">
        <f t="shared" si="5"/>
        <v>0.6677312444993575</v>
      </c>
      <c r="M16" s="96">
        <f t="shared" si="10"/>
        <v>24.241833616022618</v>
      </c>
      <c r="N16" s="96">
        <f t="shared" si="8"/>
        <v>33.78166109235391</v>
      </c>
      <c r="O16" s="102">
        <f t="shared" si="9"/>
        <v>8.703524206256478</v>
      </c>
    </row>
    <row r="17" spans="4:15" ht="12.75">
      <c r="D17" s="1">
        <v>130</v>
      </c>
      <c r="E17" s="38">
        <f t="shared" si="1"/>
        <v>122.64089256828638</v>
      </c>
      <c r="F17" s="96">
        <f t="shared" si="2"/>
        <v>0.6383498145320132</v>
      </c>
      <c r="G17" s="96">
        <f t="shared" si="3"/>
        <v>24.33653357427099</v>
      </c>
      <c r="H17" s="96">
        <f t="shared" si="7"/>
        <v>32.326982386154775</v>
      </c>
      <c r="I17" s="101">
        <f t="shared" si="4"/>
        <v>8.499527394063866</v>
      </c>
      <c r="J17" s="99">
        <v>5.914075290908099</v>
      </c>
      <c r="K17" s="97">
        <f t="shared" si="0"/>
        <v>128.55496785919448</v>
      </c>
      <c r="L17" s="96">
        <f t="shared" si="5"/>
        <v>0.6746236611192572</v>
      </c>
      <c r="M17" s="96">
        <f t="shared" si="10"/>
        <v>25.00955534237633</v>
      </c>
      <c r="N17" s="96">
        <f t="shared" si="8"/>
        <v>34.39725390440242</v>
      </c>
      <c r="O17" s="102">
        <f t="shared" si="9"/>
        <v>8.911021387016811</v>
      </c>
    </row>
    <row r="18" spans="4:15" ht="12.75">
      <c r="D18" s="1">
        <v>140</v>
      </c>
      <c r="E18" s="38">
        <f t="shared" si="1"/>
        <v>129.08781616714046</v>
      </c>
      <c r="F18" s="96">
        <f t="shared" si="2"/>
        <v>0.6446923598854084</v>
      </c>
      <c r="G18" s="96">
        <f t="shared" si="3"/>
        <v>25.070193479820585</v>
      </c>
      <c r="H18" s="96">
        <f t="shared" si="7"/>
        <v>32.89078679013897</v>
      </c>
      <c r="I18" s="101">
        <f t="shared" si="4"/>
        <v>8.694147040493933</v>
      </c>
      <c r="J18" s="99">
        <v>6.2732962867347535</v>
      </c>
      <c r="K18" s="97">
        <f t="shared" si="0"/>
        <v>135.36111245387522</v>
      </c>
      <c r="L18" s="96">
        <f t="shared" si="5"/>
        <v>0.6806144594680745</v>
      </c>
      <c r="M18" s="96">
        <f t="shared" si="10"/>
        <v>25.784094597251</v>
      </c>
      <c r="N18" s="96">
        <f t="shared" si="8"/>
        <v>34.962004295547075</v>
      </c>
      <c r="O18" s="102">
        <f t="shared" si="9"/>
        <v>9.11191483391971</v>
      </c>
    </row>
    <row r="19" spans="4:15" ht="12.75">
      <c r="D19" s="1">
        <v>150</v>
      </c>
      <c r="E19" s="38">
        <f t="shared" si="1"/>
        <v>135.58944198759573</v>
      </c>
      <c r="F19" s="96">
        <f t="shared" si="2"/>
        <v>0.6501625820455275</v>
      </c>
      <c r="G19" s="96">
        <f t="shared" si="3"/>
        <v>25.810078498188396</v>
      </c>
      <c r="H19" s="96">
        <f t="shared" si="7"/>
        <v>33.405850186489495</v>
      </c>
      <c r="I19" s="101">
        <f t="shared" si="4"/>
        <v>8.882389302701684</v>
      </c>
      <c r="J19" s="99">
        <v>6.628999812515627</v>
      </c>
      <c r="K19" s="97">
        <f t="shared" si="0"/>
        <v>142.21844180011135</v>
      </c>
      <c r="L19" s="96">
        <f t="shared" si="5"/>
        <v>0.6857329346236127</v>
      </c>
      <c r="M19" s="96">
        <f t="shared" si="10"/>
        <v>26.564458676852674</v>
      </c>
      <c r="N19" s="96">
        <f t="shared" si="8"/>
        <v>35.475770336769514</v>
      </c>
      <c r="O19" s="102">
        <f t="shared" si="9"/>
        <v>9.306034352043326</v>
      </c>
    </row>
    <row r="20" spans="4:15" ht="12.75">
      <c r="D20" s="1">
        <v>160</v>
      </c>
      <c r="E20" s="38">
        <f t="shared" si="1"/>
        <v>142.13734947239521</v>
      </c>
      <c r="F20" s="96">
        <f t="shared" si="2"/>
        <v>0.6547907484799481</v>
      </c>
      <c r="G20" s="96">
        <f t="shared" si="3"/>
        <v>26.55523036995858</v>
      </c>
      <c r="H20" s="96">
        <f t="shared" si="7"/>
        <v>33.87224013590385</v>
      </c>
      <c r="I20" s="101">
        <f t="shared" si="4"/>
        <v>9.064120575879363</v>
      </c>
      <c r="J20" s="99">
        <v>6.981185868250718</v>
      </c>
      <c r="K20" s="97">
        <f t="shared" si="0"/>
        <v>149.11853534064593</v>
      </c>
      <c r="L20" s="96">
        <f t="shared" si="5"/>
        <v>0.6900093540534584</v>
      </c>
      <c r="M20" s="96">
        <f t="shared" si="10"/>
        <v>27.34968932176551</v>
      </c>
      <c r="N20" s="96">
        <f t="shared" si="8"/>
        <v>35.938686298244484</v>
      </c>
      <c r="O20" s="102">
        <f t="shared" si="9"/>
        <v>9.493256343001498</v>
      </c>
    </row>
    <row r="21" spans="4:15" ht="12.75">
      <c r="D21" s="1">
        <v>170</v>
      </c>
      <c r="E21" s="38">
        <f t="shared" si="1"/>
        <v>148.7234279226502</v>
      </c>
      <c r="F21" s="96">
        <f t="shared" si="2"/>
        <v>0.6586078450254973</v>
      </c>
      <c r="G21" s="96">
        <f t="shared" si="3"/>
        <v>27.304726097597595</v>
      </c>
      <c r="H21" s="96">
        <f t="shared" si="7"/>
        <v>34.29026237105924</v>
      </c>
      <c r="I21" s="101">
        <f t="shared" si="4"/>
        <v>9.239248270298525</v>
      </c>
      <c r="J21" s="99">
        <v>7.3298544539400305</v>
      </c>
      <c r="K21" s="97">
        <f t="shared" si="0"/>
        <v>156.05328237659023</v>
      </c>
      <c r="L21" s="96">
        <f t="shared" si="5"/>
        <v>0.6934747035944298</v>
      </c>
      <c r="M21" s="96">
        <f t="shared" si="10"/>
        <v>28.13886353445597</v>
      </c>
      <c r="N21" s="96">
        <f t="shared" si="8"/>
        <v>36.35114580484021</v>
      </c>
      <c r="O21" s="102">
        <f t="shared" si="9"/>
        <v>9.673501400894427</v>
      </c>
    </row>
    <row r="22" spans="4:15" ht="12.75">
      <c r="D22" s="1">
        <v>180</v>
      </c>
      <c r="E22" s="38">
        <f t="shared" si="1"/>
        <v>155.3398814226675</v>
      </c>
      <c r="F22" s="96">
        <f t="shared" si="2"/>
        <v>0.6616453500017314</v>
      </c>
      <c r="G22" s="96">
        <f t="shared" si="3"/>
        <v>28.05767850589956</v>
      </c>
      <c r="H22" s="96">
        <f t="shared" si="7"/>
        <v>34.660445392761986</v>
      </c>
      <c r="I22" s="101">
        <f t="shared" si="4"/>
        <v>9.40771858479923</v>
      </c>
      <c r="J22" s="99">
        <v>7.675005569583563</v>
      </c>
      <c r="K22" s="97">
        <f t="shared" si="0"/>
        <v>163.01488699225106</v>
      </c>
      <c r="L22" s="96">
        <f t="shared" si="5"/>
        <v>0.6961604615660832</v>
      </c>
      <c r="M22" s="96">
        <f t="shared" si="10"/>
        <v>28.93109413971817</v>
      </c>
      <c r="N22" s="96">
        <f t="shared" si="8"/>
        <v>36.71378226905371</v>
      </c>
      <c r="O22" s="102">
        <f t="shared" si="9"/>
        <v>9.846731461315782</v>
      </c>
    </row>
    <row r="23" spans="4:15" ht="12.75">
      <c r="D23" s="1">
        <v>190</v>
      </c>
      <c r="E23" s="38">
        <f t="shared" si="1"/>
        <v>161.97923176195053</v>
      </c>
      <c r="F23" s="96">
        <f t="shared" si="2"/>
        <v>0.6639350339283027</v>
      </c>
      <c r="G23" s="96">
        <f t="shared" si="3"/>
        <v>28.813236574509972</v>
      </c>
      <c r="H23" s="96">
        <f t="shared" si="7"/>
        <v>34.98352291451858</v>
      </c>
      <c r="I23" s="101">
        <f t="shared" si="4"/>
        <v>9.569513923354283</v>
      </c>
      <c r="J23" s="99">
        <v>8.016639215181312</v>
      </c>
      <c r="K23" s="97">
        <f t="shared" si="0"/>
        <v>169.99587097713183</v>
      </c>
      <c r="L23" s="96">
        <f t="shared" si="5"/>
        <v>0.6980983984880765</v>
      </c>
      <c r="M23" s="96">
        <f t="shared" si="10"/>
        <v>29.7255301171976</v>
      </c>
      <c r="N23" s="96">
        <f t="shared" si="8"/>
        <v>37.027447300972014</v>
      </c>
      <c r="O23" s="102">
        <f t="shared" si="9"/>
        <v>10.012946612725443</v>
      </c>
    </row>
    <row r="24" spans="4:15" ht="12.75">
      <c r="D24" s="1">
        <v>200</v>
      </c>
      <c r="E24" s="38">
        <f t="shared" si="1"/>
        <v>168.63431958718715</v>
      </c>
      <c r="F24" s="96">
        <f t="shared" si="2"/>
        <v>0.6655087825236621</v>
      </c>
      <c r="G24" s="96">
        <f t="shared" si="3"/>
        <v>29.5705855690219</v>
      </c>
      <c r="H24" s="96">
        <f t="shared" si="7"/>
        <v>35.26041473357134</v>
      </c>
      <c r="I24" s="101">
        <f t="shared" si="4"/>
        <v>9.724650045388985</v>
      </c>
      <c r="J24" s="99">
        <v>8.354755390733283</v>
      </c>
      <c r="K24" s="97">
        <f t="shared" si="0"/>
        <v>176.98907497792044</v>
      </c>
      <c r="L24" s="96">
        <f t="shared" si="5"/>
        <v>0.6993204000788609</v>
      </c>
      <c r="M24" s="96">
        <f t="shared" si="10"/>
        <v>30.521356732487348</v>
      </c>
      <c r="N24" s="96">
        <f t="shared" si="8"/>
        <v>37.29318778295121</v>
      </c>
      <c r="O24" s="102">
        <f t="shared" si="9"/>
        <v>10.172181677315784</v>
      </c>
    </row>
    <row r="25" spans="4:15" ht="12.75">
      <c r="D25" s="1">
        <v>210</v>
      </c>
      <c r="E25" s="38">
        <f t="shared" si="1"/>
        <v>175.29830399573225</v>
      </c>
      <c r="F25" s="96">
        <f t="shared" si="2"/>
        <v>0.6663984408545105</v>
      </c>
      <c r="G25" s="96">
        <f t="shared" si="3"/>
        <v>30.32894699471433</v>
      </c>
      <c r="H25" s="96">
        <f t="shared" si="7"/>
        <v>35.49220659210912</v>
      </c>
      <c r="I25" s="101">
        <f t="shared" si="4"/>
        <v>9.873173038023516</v>
      </c>
      <c r="J25" s="99">
        <v>8.689354096239473</v>
      </c>
      <c r="K25" s="97">
        <f t="shared" si="0"/>
        <v>183.98765809197172</v>
      </c>
      <c r="L25" s="96">
        <f t="shared" si="5"/>
        <v>0.6998583114051286</v>
      </c>
      <c r="M25" s="96">
        <f t="shared" si="10"/>
        <v>31.31779549086638</v>
      </c>
      <c r="N25" s="96">
        <f t="shared" si="8"/>
        <v>37.51222225554689</v>
      </c>
      <c r="O25" s="102">
        <f t="shared" si="9"/>
        <v>10.324502661961988</v>
      </c>
    </row>
    <row r="26" spans="4:15" ht="12.75">
      <c r="D26" s="1">
        <v>220</v>
      </c>
      <c r="E26" s="38">
        <f t="shared" si="1"/>
        <v>181.96466076253728</v>
      </c>
      <c r="F26" s="96">
        <f t="shared" si="2"/>
        <v>0.6666356766805024</v>
      </c>
      <c r="G26" s="96">
        <f t="shared" si="3"/>
        <v>31.08757839477674</v>
      </c>
      <c r="H26" s="96">
        <f t="shared" si="7"/>
        <v>35.68012955567679</v>
      </c>
      <c r="I26" s="101">
        <f t="shared" si="4"/>
        <v>10.01515619256803</v>
      </c>
      <c r="J26" s="99">
        <v>9.020435331699883</v>
      </c>
      <c r="K26" s="97">
        <f t="shared" si="0"/>
        <v>190.98509609423715</v>
      </c>
      <c r="L26" s="96">
        <f t="shared" si="5"/>
        <v>0.6997438002265426</v>
      </c>
      <c r="M26" s="96">
        <f t="shared" si="10"/>
        <v>32.11410393552419</v>
      </c>
      <c r="N26" s="96">
        <f t="shared" si="8"/>
        <v>37.68591719830138</v>
      </c>
      <c r="O26" s="102">
        <f t="shared" si="9"/>
        <v>10.470003170073834</v>
      </c>
    </row>
    <row r="27" spans="4:15" ht="12.75">
      <c r="D27" s="1">
        <v>230</v>
      </c>
      <c r="E27" s="38">
        <f t="shared" si="1"/>
        <v>188.62717937456432</v>
      </c>
      <c r="F27" s="96">
        <f t="shared" si="2"/>
        <v>0.6662518612027043</v>
      </c>
      <c r="G27" s="96">
        <f t="shared" si="3"/>
        <v>31.84577301282542</v>
      </c>
      <c r="H27" s="96">
        <f t="shared" si="7"/>
        <v>35.82553938296916</v>
      </c>
      <c r="I27" s="101">
        <f t="shared" si="4"/>
        <v>10.150696859369187</v>
      </c>
      <c r="J27" s="99">
        <v>9.347999097114508</v>
      </c>
      <c r="K27" s="97">
        <f t="shared" si="0"/>
        <v>197.97517847167882</v>
      </c>
      <c r="L27" s="96">
        <f t="shared" si="5"/>
        <v>0.6990082377441666</v>
      </c>
      <c r="M27" s="96">
        <f t="shared" si="10"/>
        <v>32.90957531007705</v>
      </c>
      <c r="N27" s="96">
        <f t="shared" si="8"/>
        <v>37.81576371193238</v>
      </c>
      <c r="O27" s="102">
        <f t="shared" si="9"/>
        <v>10.608800853301412</v>
      </c>
    </row>
    <row r="28" spans="4:15" ht="12.75">
      <c r="D28" s="1">
        <v>240</v>
      </c>
      <c r="E28" s="38">
        <f t="shared" si="1"/>
        <v>195.27995903029182</v>
      </c>
      <c r="F28" s="96">
        <f t="shared" si="2"/>
        <v>0.66527796557275</v>
      </c>
      <c r="G28" s="96">
        <f t="shared" si="3"/>
        <v>32.60285933764721</v>
      </c>
      <c r="H28" s="96">
        <f t="shared" si="7"/>
        <v>35.92989629762651</v>
      </c>
      <c r="I28" s="101">
        <f t="shared" si="4"/>
        <v>10.279913345291058</v>
      </c>
      <c r="J28" s="99">
        <v>9.672045392483357</v>
      </c>
      <c r="K28" s="97">
        <f t="shared" si="0"/>
        <v>204.9520044227752</v>
      </c>
      <c r="L28" s="96">
        <f t="shared" si="5"/>
        <v>0.6976825951096373</v>
      </c>
      <c r="M28" s="96">
        <f t="shared" si="10"/>
        <v>33.703538103311814</v>
      </c>
      <c r="N28" s="96">
        <f t="shared" si="8"/>
        <v>37.90335502371257</v>
      </c>
      <c r="O28" s="102">
        <f t="shared" si="9"/>
        <v>10.741033969053657</v>
      </c>
    </row>
    <row r="29" spans="4:15" ht="12.75">
      <c r="D29" s="1">
        <v>250</v>
      </c>
      <c r="E29" s="38">
        <f t="shared" si="1"/>
        <v>201.91740374687544</v>
      </c>
      <c r="F29" s="96">
        <f t="shared" si="2"/>
        <v>0.6637444716583616</v>
      </c>
      <c r="G29" s="96">
        <f t="shared" si="3"/>
        <v>33.35820054639443</v>
      </c>
      <c r="H29" s="96">
        <f t="shared" si="7"/>
        <v>35.994745503740496</v>
      </c>
      <c r="I29" s="101">
        <f t="shared" si="4"/>
        <v>10.40294190752024</v>
      </c>
      <c r="J29" s="99">
        <v>9.992574217806423</v>
      </c>
      <c r="K29" s="97">
        <f t="shared" si="0"/>
        <v>211.90997796468187</v>
      </c>
      <c r="L29" s="96">
        <f t="shared" si="5"/>
        <v>0.6957973541906682</v>
      </c>
      <c r="M29" s="96">
        <f t="shared" si="10"/>
        <v>34.495355492380796</v>
      </c>
      <c r="N29" s="96">
        <f t="shared" si="8"/>
        <v>37.95036515131405</v>
      </c>
      <c r="O29" s="102">
        <f t="shared" si="9"/>
        <v>10.866858096554225</v>
      </c>
    </row>
    <row r="30" spans="4:15" ht="12.75">
      <c r="D30" s="1">
        <v>260</v>
      </c>
      <c r="E30" s="38">
        <f t="shared" si="1"/>
        <v>208.53421670375084</v>
      </c>
      <c r="F30" s="96">
        <f t="shared" si="2"/>
        <v>0.6616812956875406</v>
      </c>
      <c r="G30" s="96">
        <f t="shared" si="3"/>
        <v>34.11119386088685</v>
      </c>
      <c r="H30" s="96">
        <f t="shared" si="7"/>
        <v>36.02169871670688</v>
      </c>
      <c r="I30" s="101">
        <f t="shared" si="4"/>
        <v>10.51993388663906</v>
      </c>
      <c r="J30" s="99">
        <v>10.309585573083709</v>
      </c>
      <c r="K30" s="97">
        <f t="shared" si="0"/>
        <v>218.84380227683454</v>
      </c>
      <c r="L30" s="96">
        <f t="shared" si="5"/>
        <v>0.6933824312152665</v>
      </c>
      <c r="M30" s="96">
        <f t="shared" si="10"/>
        <v>35.28442469910377</v>
      </c>
      <c r="N30" s="96">
        <f t="shared" si="8"/>
        <v>37.95852897653612</v>
      </c>
      <c r="O30" s="102">
        <f t="shared" si="9"/>
        <v>10.986443051345985</v>
      </c>
    </row>
    <row r="31" spans="4:15" ht="12.75">
      <c r="D31" s="1">
        <v>270</v>
      </c>
      <c r="E31" s="38">
        <f t="shared" si="1"/>
        <v>215.1253939388573</v>
      </c>
      <c r="F31" s="96">
        <f t="shared" si="2"/>
        <v>0.6591177235106442</v>
      </c>
      <c r="G31" s="96">
        <f t="shared" si="3"/>
        <v>34.86126983024196</v>
      </c>
      <c r="H31" s="96">
        <f t="shared" si="7"/>
        <v>36.012416913369</v>
      </c>
      <c r="I31" s="101">
        <f t="shared" si="4"/>
        <v>10.631053011541644</v>
      </c>
      <c r="J31" s="99">
        <v>10.623079458315214</v>
      </c>
      <c r="K31" s="97">
        <f t="shared" si="0"/>
        <v>225.7484733971725</v>
      </c>
      <c r="L31" s="96">
        <f t="shared" si="5"/>
        <v>0.6904671120337952</v>
      </c>
      <c r="M31" s="96">
        <f t="shared" si="10"/>
        <v>36.07017627259823</v>
      </c>
      <c r="N31" s="96">
        <f t="shared" si="8"/>
        <v>37.929623902563</v>
      </c>
      <c r="O31" s="102">
        <f t="shared" si="9"/>
        <v>11.099970026274184</v>
      </c>
    </row>
    <row r="32" spans="4:15" ht="12.75">
      <c r="D32" s="1">
        <v>280</v>
      </c>
      <c r="E32" s="38">
        <f t="shared" si="1"/>
        <v>221.68621750212975</v>
      </c>
      <c r="F32" s="96">
        <f t="shared" si="2"/>
        <v>0.6560823563272464</v>
      </c>
      <c r="G32" s="96">
        <f t="shared" si="3"/>
        <v>35.60789155174237</v>
      </c>
      <c r="H32" s="96">
        <f t="shared" si="7"/>
        <v>35.96859444263241</v>
      </c>
      <c r="I32" s="101">
        <f t="shared" si="4"/>
        <v>10.736472899156215</v>
      </c>
      <c r="J32" s="99">
        <v>10.933055873500939</v>
      </c>
      <c r="K32" s="97">
        <f t="shared" si="0"/>
        <v>232.61927337563068</v>
      </c>
      <c r="L32" s="96">
        <f t="shared" si="5"/>
        <v>0.6870799978458194</v>
      </c>
      <c r="M32" s="96">
        <f t="shared" si="10"/>
        <v>36.85207331014677</v>
      </c>
      <c r="N32" s="96">
        <f t="shared" si="8"/>
        <v>37.86545319898884</v>
      </c>
      <c r="O32" s="102">
        <f t="shared" si="9"/>
        <v>11.20762897637034</v>
      </c>
    </row>
    <row r="33" spans="4:15" ht="12.75">
      <c r="D33" s="1">
        <v>290</v>
      </c>
      <c r="E33" s="38">
        <f t="shared" si="1"/>
        <v>228.21224816036712</v>
      </c>
      <c r="F33" s="96">
        <f t="shared" si="2"/>
        <v>0.6526030658237374</v>
      </c>
      <c r="G33" s="96">
        <f t="shared" si="3"/>
        <v>36.35055384064978</v>
      </c>
      <c r="H33" s="96">
        <f t="shared" si="7"/>
        <v>35.89194458161501</v>
      </c>
      <c r="I33" s="101">
        <f t="shared" si="4"/>
        <v>10.836374763339718</v>
      </c>
      <c r="J33" s="99">
        <v>11.239514818640881</v>
      </c>
      <c r="K33" s="97">
        <f t="shared" si="0"/>
        <v>239.451762979008</v>
      </c>
      <c r="L33" s="96">
        <f t="shared" si="5"/>
        <v>0.6832489603377325</v>
      </c>
      <c r="M33" s="96">
        <f t="shared" si="10"/>
        <v>37.62961062701111</v>
      </c>
      <c r="N33" s="96">
        <f t="shared" si="8"/>
        <v>37.76783107905914</v>
      </c>
      <c r="O33" s="102">
        <f t="shared" si="9"/>
        <v>11.309616255910537</v>
      </c>
    </row>
    <row r="34" spans="4:15" ht="12.75">
      <c r="D34" s="1">
        <v>300</v>
      </c>
      <c r="E34" s="38">
        <f t="shared" si="1"/>
        <v>234.69931773795392</v>
      </c>
      <c r="F34" s="96">
        <f t="shared" si="2"/>
        <v>0.6487069577586795</v>
      </c>
      <c r="G34" s="96">
        <f t="shared" si="3"/>
        <v>37.08878235857916</v>
      </c>
      <c r="H34" s="96">
        <f t="shared" si="7"/>
        <v>35.7841865739089</v>
      </c>
      <c r="I34" s="101">
        <f t="shared" si="4"/>
        <v>10.930945339873206</v>
      </c>
      <c r="J34" s="99">
        <v>11.542456293735045</v>
      </c>
      <c r="K34" s="97">
        <f t="shared" si="0"/>
        <v>246.24177403168898</v>
      </c>
      <c r="L34" s="96">
        <f t="shared" si="5"/>
        <v>0.6790011052680966</v>
      </c>
      <c r="M34" s="96">
        <f t="shared" si="10"/>
        <v>38.402313884806205</v>
      </c>
      <c r="N34" s="96">
        <f t="shared" si="8"/>
        <v>37.63856950388078</v>
      </c>
      <c r="O34" s="102">
        <f t="shared" si="9"/>
        <v>11.406132508303047</v>
      </c>
    </row>
    <row r="35" spans="4:15" ht="12.75">
      <c r="D35" s="1">
        <v>310</v>
      </c>
      <c r="E35" s="38">
        <f t="shared" si="1"/>
        <v>241.14352116911837</v>
      </c>
      <c r="F35" s="96">
        <f t="shared" si="2"/>
        <v>0.6444203431164454</v>
      </c>
      <c r="G35" s="96">
        <f t="shared" si="3"/>
        <v>37.82213270904567</v>
      </c>
      <c r="H35" s="96">
        <f t="shared" si="7"/>
        <v>35.64703414603116</v>
      </c>
      <c r="I35" s="101">
        <f t="shared" si="4"/>
        <v>11.020375028261522</v>
      </c>
      <c r="J35" s="99">
        <v>11.84188029878343</v>
      </c>
      <c r="K35" s="97">
        <f t="shared" si="0"/>
        <v>252.9854014679018</v>
      </c>
      <c r="L35" s="96">
        <f t="shared" si="5"/>
        <v>0.6743627436212819</v>
      </c>
      <c r="M35" s="96">
        <f t="shared" si="10"/>
        <v>39.16973868704722</v>
      </c>
      <c r="N35" s="96">
        <f t="shared" si="8"/>
        <v>37.47946666860232</v>
      </c>
      <c r="O35" s="102">
        <f t="shared" si="9"/>
        <v>11.497380803347431</v>
      </c>
    </row>
    <row r="36" spans="4:15" ht="12.75">
      <c r="D36" s="1">
        <v>320</v>
      </c>
      <c r="E36" s="38">
        <f t="shared" si="1"/>
        <v>247.54120832938978</v>
      </c>
      <c r="F36" s="96">
        <f t="shared" si="2"/>
        <v>0.6397687160271402</v>
      </c>
      <c r="G36" s="96">
        <f t="shared" si="3"/>
        <v>38.550189507884554</v>
      </c>
      <c r="H36" s="96">
        <f t="shared" si="7"/>
        <v>35.48218546557381</v>
      </c>
      <c r="I36" s="101">
        <f t="shared" si="4"/>
        <v>11.104856246018752</v>
      </c>
      <c r="J36" s="99">
        <v>12.137786833786029</v>
      </c>
      <c r="K36" s="97">
        <f aca="true" t="shared" si="11" ref="K36:K67">E36+J36</f>
        <v>259.6789951631758</v>
      </c>
      <c r="L36" s="96">
        <f t="shared" si="5"/>
        <v>0.6693593695273989</v>
      </c>
      <c r="M36" s="96">
        <f t="shared" si="10"/>
        <v>39.93146964956941</v>
      </c>
      <c r="N36" s="96">
        <f t="shared" si="8"/>
        <v>37.29229709517836</v>
      </c>
      <c r="O36" s="102">
        <f t="shared" si="9"/>
        <v>11.583565011712164</v>
      </c>
    </row>
    <row r="37" spans="4:15" ht="12.75">
      <c r="D37" s="1">
        <v>330</v>
      </c>
      <c r="E37" s="38">
        <f t="shared" si="1"/>
        <v>253.8889757066022</v>
      </c>
      <c r="F37" s="96">
        <f t="shared" si="2"/>
        <v>0.6347767377212421</v>
      </c>
      <c r="G37" s="96">
        <f t="shared" si="3"/>
        <v>39.27256543541133</v>
      </c>
      <c r="H37" s="96">
        <f t="shared" si="7"/>
        <v>35.29131447938396</v>
      </c>
      <c r="I37" s="101">
        <f t="shared" si="4"/>
        <v>11.184581987219293</v>
      </c>
      <c r="J37" s="99">
        <v>12.43017589874285</v>
      </c>
      <c r="K37" s="97">
        <f t="shared" si="11"/>
        <v>266.31915160534504</v>
      </c>
      <c r="L37" s="96">
        <f t="shared" si="5"/>
        <v>0.6640156442169257</v>
      </c>
      <c r="M37" s="96">
        <f t="shared" si="10"/>
        <v>40.687119452688265</v>
      </c>
      <c r="N37" s="96">
        <f t="shared" si="8"/>
        <v>37.07880323432087</v>
      </c>
      <c r="O37" s="102">
        <f t="shared" si="9"/>
        <v>11.664888403051371</v>
      </c>
    </row>
    <row r="38" spans="4:15" ht="12.75">
      <c r="D38" s="1">
        <v>340</v>
      </c>
      <c r="E38" s="38">
        <f t="shared" si="1"/>
        <v>260.18365796512865</v>
      </c>
      <c r="F38" s="96">
        <f t="shared" si="2"/>
        <v>0.629468225852645</v>
      </c>
      <c r="G38" s="96">
        <f t="shared" si="3"/>
        <v>39.98890027643164</v>
      </c>
      <c r="H38" s="96">
        <f t="shared" si="7"/>
        <v>35.07606355169686</v>
      </c>
      <c r="I38" s="101">
        <f t="shared" si="4"/>
        <v>11.259744574219274</v>
      </c>
      <c r="J38" s="99">
        <v>12.719047493653893</v>
      </c>
      <c r="K38" s="97">
        <f t="shared" si="11"/>
        <v>272.9027054587825</v>
      </c>
      <c r="L38" s="96">
        <f t="shared" si="5"/>
        <v>0.6583553853437479</v>
      </c>
      <c r="M38" s="96">
        <f t="shared" si="10"/>
        <v>41.43632788120945</v>
      </c>
      <c r="N38" s="96">
        <f t="shared" si="8"/>
        <v>36.840688464606835</v>
      </c>
      <c r="O38" s="102">
        <f t="shared" si="9"/>
        <v>11.741552451872442</v>
      </c>
    </row>
    <row r="39" spans="4:15" ht="12.75">
      <c r="D39" s="1">
        <v>350</v>
      </c>
      <c r="E39" s="38">
        <f t="shared" si="1"/>
        <v>266.4223194509597</v>
      </c>
      <c r="F39" s="96">
        <f t="shared" si="2"/>
        <v>0.6238661485831074</v>
      </c>
      <c r="G39" s="96">
        <f t="shared" si="3"/>
        <v>40.69885995351922</v>
      </c>
      <c r="H39" s="96">
        <f t="shared" si="7"/>
        <v>34.83803730961225</v>
      </c>
      <c r="I39" s="101">
        <f t="shared" si="4"/>
        <v>11.330534589469718</v>
      </c>
      <c r="J39" s="99">
        <v>13.004401618519148</v>
      </c>
      <c r="K39" s="97">
        <f t="shared" si="11"/>
        <v>279.42672106947884</v>
      </c>
      <c r="L39" s="96">
        <f t="shared" si="5"/>
        <v>0.6524015610696324</v>
      </c>
      <c r="M39" s="96">
        <f t="shared" si="10"/>
        <v>42.17876085770669</v>
      </c>
      <c r="N39" s="96">
        <f t="shared" si="8"/>
        <v>36.579611368233635</v>
      </c>
      <c r="O39" s="102">
        <f t="shared" si="9"/>
        <v>11.813755833891047</v>
      </c>
    </row>
    <row r="40" spans="4:15" ht="12.75">
      <c r="D40" s="1">
        <v>360</v>
      </c>
      <c r="E40" s="38">
        <f t="shared" si="1"/>
        <v>272.6022456797268</v>
      </c>
      <c r="F40" s="96">
        <f t="shared" si="2"/>
        <v>0.6179926228767101</v>
      </c>
      <c r="G40" s="96">
        <f t="shared" si="3"/>
        <v>41.40213555835291</v>
      </c>
      <c r="H40" s="96">
        <f t="shared" si="7"/>
        <v>34.57879759586539</v>
      </c>
      <c r="I40" s="101">
        <f t="shared" si="4"/>
        <v>11.397139973132743</v>
      </c>
      <c r="J40" s="99">
        <v>13.286238273338629</v>
      </c>
      <c r="K40" s="97">
        <f t="shared" si="11"/>
        <v>285.8884839530655</v>
      </c>
      <c r="L40" s="96">
        <f t="shared" si="5"/>
        <v>0.646176288358663</v>
      </c>
      <c r="M40" s="96">
        <f t="shared" si="10"/>
        <v>42.91410947385885</v>
      </c>
      <c r="N40" s="96">
        <f t="shared" si="8"/>
        <v>36.29718115956293</v>
      </c>
      <c r="O40" s="102">
        <f t="shared" si="9"/>
        <v>11.881693595013266</v>
      </c>
    </row>
    <row r="41" spans="4:15" ht="12.75">
      <c r="D41" s="1">
        <v>370</v>
      </c>
      <c r="E41" s="38">
        <f t="shared" si="1"/>
        <v>278.7209348447505</v>
      </c>
      <c r="F41" s="96">
        <f t="shared" si="2"/>
        <v>0.6118689165023682</v>
      </c>
      <c r="G41" s="96">
        <f t="shared" si="3"/>
        <v>42.09844238533261</v>
      </c>
      <c r="H41" s="96">
        <f t="shared" si="7"/>
        <v>34.29985942546181</v>
      </c>
      <c r="I41" s="101">
        <f t="shared" si="4"/>
        <v>11.459745271619163</v>
      </c>
      <c r="J41" s="99">
        <v>13.564557458112327</v>
      </c>
      <c r="K41" s="97">
        <f t="shared" si="11"/>
        <v>292.28549230286285</v>
      </c>
      <c r="L41" s="96">
        <f t="shared" si="5"/>
        <v>0.6397008349797375</v>
      </c>
      <c r="M41" s="96">
        <f t="shared" si="10"/>
        <v>43.6420890240658</v>
      </c>
      <c r="N41" s="96">
        <f t="shared" si="8"/>
        <v>35.994954143168066</v>
      </c>
      <c r="O41" s="102">
        <f t="shared" si="9"/>
        <v>11.945556475085079</v>
      </c>
    </row>
    <row r="42" spans="4:15" ht="12.75">
      <c r="D42" s="1">
        <v>380</v>
      </c>
      <c r="E42" s="38">
        <f t="shared" si="1"/>
        <v>284.7760893776453</v>
      </c>
      <c r="F42" s="96">
        <f t="shared" si="2"/>
        <v>0.605515453289479</v>
      </c>
      <c r="G42" s="96">
        <f t="shared" si="3"/>
        <v>42.787518971176034</v>
      </c>
      <c r="H42" s="96">
        <f t="shared" si="7"/>
        <v>34.00268784277653</v>
      </c>
      <c r="I42" s="101">
        <f t="shared" si="4"/>
        <v>11.518531022092885</v>
      </c>
      <c r="J42" s="99">
        <v>13.839359172840242</v>
      </c>
      <c r="K42" s="97">
        <f t="shared" si="11"/>
        <v>298.61544855048555</v>
      </c>
      <c r="L42" s="96">
        <f t="shared" si="5"/>
        <v>0.6329956247622703</v>
      </c>
      <c r="M42" s="96">
        <f t="shared" si="10"/>
        <v>44.36243804504526</v>
      </c>
      <c r="N42" s="96">
        <f t="shared" si="8"/>
        <v>35.67443108181443</v>
      </c>
      <c r="O42" s="102">
        <f t="shared" si="9"/>
        <v>12.005530369028955</v>
      </c>
    </row>
    <row r="43" spans="4:15" ht="12.75">
      <c r="D43" s="1">
        <v>390</v>
      </c>
      <c r="E43" s="38">
        <f t="shared" si="1"/>
        <v>290.7656075898775</v>
      </c>
      <c r="F43" s="96">
        <f t="shared" si="2"/>
        <v>0.5989518212232212</v>
      </c>
      <c r="G43" s="96">
        <f t="shared" si="3"/>
        <v>43.46912614372806</v>
      </c>
      <c r="H43" s="96">
        <f t="shared" si="7"/>
        <v>33.688695578210805</v>
      </c>
      <c r="I43" s="101">
        <f t="shared" si="4"/>
        <v>11.573673258290828</v>
      </c>
      <c r="J43" s="99">
        <v>14.11064341752238</v>
      </c>
      <c r="K43" s="97">
        <f t="shared" si="11"/>
        <v>304.8762510073999</v>
      </c>
      <c r="L43" s="96">
        <f t="shared" si="5"/>
        <v>0.6260802456914348</v>
      </c>
      <c r="M43" s="96">
        <f t="shared" si="10"/>
        <v>45.07491736464211</v>
      </c>
      <c r="N43" s="96">
        <f t="shared" si="8"/>
        <v>35.33705536061433</v>
      </c>
      <c r="O43" s="102">
        <f t="shared" si="9"/>
        <v>12.061795908788465</v>
      </c>
    </row>
    <row r="44" spans="4:15" ht="12.75">
      <c r="D44" s="1">
        <v>400</v>
      </c>
      <c r="E44" s="38">
        <f t="shared" si="1"/>
        <v>296.68757541993614</v>
      </c>
      <c r="F44" s="96">
        <f t="shared" si="2"/>
        <v>0.5921967830058634</v>
      </c>
      <c r="G44" s="96">
        <f t="shared" si="3"/>
        <v>44.143046082788736</v>
      </c>
      <c r="H44" s="96">
        <f t="shared" si="7"/>
        <v>33.35924140799291</v>
      </c>
      <c r="I44" s="101">
        <f t="shared" si="4"/>
        <v>11.625343123617247</v>
      </c>
      <c r="J44" s="99">
        <v>14.378410192158738</v>
      </c>
      <c r="K44" s="97">
        <f t="shared" si="11"/>
        <v>311.0659856120949</v>
      </c>
      <c r="L44" s="96">
        <f t="shared" si="5"/>
        <v>0.6189734604694991</v>
      </c>
      <c r="M44" s="96">
        <f t="shared" si="10"/>
        <v>45.7793091626564</v>
      </c>
      <c r="N44" s="96">
        <f t="shared" si="8"/>
        <v>34.98421184106013</v>
      </c>
      <c r="O44" s="102">
        <f t="shared" si="9"/>
        <v>12.11452815055748</v>
      </c>
    </row>
    <row r="45" spans="4:15" ht="12.75">
      <c r="D45" s="1">
        <v>410</v>
      </c>
      <c r="E45" s="38">
        <f t="shared" si="1"/>
        <v>302.5402583073876</v>
      </c>
      <c r="F45" s="96">
        <f t="shared" si="2"/>
        <v>0.5852682887451465</v>
      </c>
      <c r="G45" s="96">
        <f t="shared" si="3"/>
        <v>44.80908139538071</v>
      </c>
      <c r="H45" s="96">
        <f t="shared" si="7"/>
        <v>33.015629126418645</v>
      </c>
      <c r="I45" s="101">
        <f t="shared" si="4"/>
        <v>11.673706578269902</v>
      </c>
      <c r="J45" s="99">
        <v>14.642659496749314</v>
      </c>
      <c r="K45" s="97">
        <f t="shared" si="11"/>
        <v>317.18291780413693</v>
      </c>
      <c r="L45" s="96">
        <f t="shared" si="5"/>
        <v>0.6116932192042043</v>
      </c>
      <c r="M45" s="96">
        <f t="shared" si="10"/>
        <v>46.47541604611079</v>
      </c>
      <c r="N45" s="96">
        <f t="shared" si="8"/>
        <v>34.61722630687936</v>
      </c>
      <c r="O45" s="102">
        <f t="shared" si="9"/>
        <v>12.163896352948521</v>
      </c>
    </row>
    <row r="46" spans="4:15" ht="12.75">
      <c r="D46" s="1">
        <v>420</v>
      </c>
      <c r="E46" s="38">
        <f t="shared" si="1"/>
        <v>308.3220932120257</v>
      </c>
      <c r="F46" s="96">
        <f t="shared" si="2"/>
        <v>0.5781834904638117</v>
      </c>
      <c r="G46" s="96">
        <f t="shared" si="3"/>
        <v>45.46705420752853</v>
      </c>
      <c r="H46" s="96">
        <f t="shared" si="7"/>
        <v>32.65910704645589</v>
      </c>
      <c r="I46" s="101">
        <f t="shared" si="4"/>
        <v>11.71892418809766</v>
      </c>
      <c r="J46" s="99">
        <v>14.903391331294106</v>
      </c>
      <c r="K46" s="97">
        <f t="shared" si="11"/>
        <v>323.22548454331985</v>
      </c>
      <c r="L46" s="96">
        <f t="shared" si="5"/>
        <v>0.6042566739182916</v>
      </c>
      <c r="M46" s="96">
        <f t="shared" si="10"/>
        <v>47.1630601410298</v>
      </c>
      <c r="N46" s="96">
        <f t="shared" si="8"/>
        <v>34.23736541244961</v>
      </c>
      <c r="O46" s="102">
        <f t="shared" si="9"/>
        <v>12.210063833021911</v>
      </c>
    </row>
    <row r="47" spans="4:15" ht="12.75">
      <c r="D47" s="1">
        <v>430</v>
      </c>
      <c r="E47" s="38">
        <f t="shared" si="1"/>
        <v>314.0316807935662</v>
      </c>
      <c r="F47" s="96">
        <f t="shared" si="2"/>
        <v>0.5709587581540461</v>
      </c>
      <c r="G47" s="96">
        <f t="shared" si="3"/>
        <v>46.116805274307836</v>
      </c>
      <c r="H47" s="96">
        <f t="shared" si="7"/>
        <v>32.29086795169651</v>
      </c>
      <c r="I47" s="101">
        <f t="shared" si="4"/>
        <v>11.761150983900652</v>
      </c>
      <c r="J47" s="99">
        <v>15.160605695793125</v>
      </c>
      <c r="K47" s="97">
        <f t="shared" si="11"/>
        <v>329.19228648935933</v>
      </c>
      <c r="L47" s="96">
        <f t="shared" si="5"/>
        <v>0.5966801946039482</v>
      </c>
      <c r="M47" s="96">
        <f t="shared" si="10"/>
        <v>47.842082202489095</v>
      </c>
      <c r="N47" s="96">
        <f t="shared" si="8"/>
        <v>33.8458370533602</v>
      </c>
      <c r="O47" s="102">
        <f t="shared" si="9"/>
        <v>12.253187888377393</v>
      </c>
    </row>
    <row r="48" spans="4:15" ht="12.75">
      <c r="D48" s="1">
        <v>440</v>
      </c>
      <c r="E48" s="38">
        <f t="shared" si="1"/>
        <v>319.6677777648477</v>
      </c>
      <c r="F48" s="96">
        <f t="shared" si="2"/>
        <v>0.5636096971281518</v>
      </c>
      <c r="G48" s="96">
        <f t="shared" si="3"/>
        <v>46.75819310963967</v>
      </c>
      <c r="H48" s="96">
        <f t="shared" si="7"/>
        <v>31.912049429877108</v>
      </c>
      <c r="I48" s="101">
        <f t="shared" si="4"/>
        <v>11.800536380927516</v>
      </c>
      <c r="J48" s="99">
        <v>15.414302590246356</v>
      </c>
      <c r="K48" s="97">
        <f t="shared" si="11"/>
        <v>335.08208035509404</v>
      </c>
      <c r="L48" s="96">
        <f t="shared" si="5"/>
        <v>0.5889793865734703</v>
      </c>
      <c r="M48" s="96">
        <f t="shared" si="10"/>
        <v>48.512340744409705</v>
      </c>
      <c r="N48" s="96">
        <f t="shared" si="8"/>
        <v>33.443791087401344</v>
      </c>
      <c r="O48" s="102">
        <f t="shared" si="9"/>
        <v>12.293419774771657</v>
      </c>
    </row>
    <row r="49" spans="4:15" ht="12.75">
      <c r="D49" s="1">
        <v>450</v>
      </c>
      <c r="E49" s="38">
        <f t="shared" si="1"/>
        <v>325.22928942925853</v>
      </c>
      <c r="F49" s="96">
        <f t="shared" si="2"/>
        <v>0.556151166441083</v>
      </c>
      <c r="G49" s="96">
        <f t="shared" si="3"/>
        <v>47.39109313704962</v>
      </c>
      <c r="H49" s="96">
        <f t="shared" si="7"/>
        <v>31.523734525304988</v>
      </c>
      <c r="I49" s="101">
        <f t="shared" si="4"/>
        <v>11.83722414935319</v>
      </c>
      <c r="J49" s="99">
        <v>15.664482014653807</v>
      </c>
      <c r="K49" s="97">
        <f t="shared" si="11"/>
        <v>340.8937714439123</v>
      </c>
      <c r="L49" s="96">
        <f t="shared" si="5"/>
        <v>0.5811691088818293</v>
      </c>
      <c r="M49" s="96">
        <f t="shared" si="10"/>
        <v>49.17371119031723</v>
      </c>
      <c r="N49" s="96">
        <f t="shared" si="8"/>
        <v>33.03232034253892</v>
      </c>
      <c r="O49" s="102">
        <f t="shared" si="9"/>
        <v>12.330904729928422</v>
      </c>
    </row>
    <row r="50" spans="4:15" ht="12.75">
      <c r="D50" s="1">
        <v>460</v>
      </c>
      <c r="E50" s="38">
        <f t="shared" si="1"/>
        <v>330.715262411098</v>
      </c>
      <c r="F50" s="96">
        <f t="shared" si="2"/>
        <v>0.5485972981839495</v>
      </c>
      <c r="G50" s="96">
        <f t="shared" si="3"/>
        <v>48.01539686238296</v>
      </c>
      <c r="H50" s="96">
        <f t="shared" si="7"/>
        <v>31.126952654468717</v>
      </c>
      <c r="I50" s="101">
        <f t="shared" si="4"/>
        <v>11.871352427527752</v>
      </c>
      <c r="J50" s="99">
        <v>15.911143969015482</v>
      </c>
      <c r="K50" s="97">
        <f t="shared" si="11"/>
        <v>346.6264063801135</v>
      </c>
      <c r="L50" s="96">
        <f t="shared" si="5"/>
        <v>0.573263493620118</v>
      </c>
      <c r="M50" s="96">
        <f t="shared" si="10"/>
        <v>49.82608504605692</v>
      </c>
      <c r="N50" s="96">
        <f t="shared" si="8"/>
        <v>32.6124618562665</v>
      </c>
      <c r="O50" s="102">
        <f t="shared" si="9"/>
        <v>12.365782035348513</v>
      </c>
    </row>
    <row r="51" spans="4:15" ht="12.75">
      <c r="D51" s="1">
        <v>470</v>
      </c>
      <c r="E51" s="38">
        <f t="shared" si="1"/>
        <v>336.12487758578015</v>
      </c>
      <c r="F51" s="96">
        <f t="shared" si="2"/>
        <v>0.5409615174682131</v>
      </c>
      <c r="G51" s="96">
        <f t="shared" si="3"/>
        <v>48.63101106926178</v>
      </c>
      <c r="H51" s="96">
        <f t="shared" si="7"/>
        <v>30.722680735643156</v>
      </c>
      <c r="I51" s="101">
        <f t="shared" si="4"/>
        <v>11.90305377073574</v>
      </c>
      <c r="J51" s="99">
        <v>16.154288453331375</v>
      </c>
      <c r="K51" s="97">
        <f t="shared" si="11"/>
        <v>352.27916603911154</v>
      </c>
      <c r="L51" s="96">
        <f t="shared" si="5"/>
        <v>0.5652759658998037</v>
      </c>
      <c r="M51" s="96">
        <f t="shared" si="10"/>
        <v>50.4693690952509</v>
      </c>
      <c r="N51" s="96">
        <f t="shared" si="8"/>
        <v>32.18519829795451</v>
      </c>
      <c r="O51" s="102">
        <f t="shared" si="9"/>
        <v>12.398185108980812</v>
      </c>
    </row>
    <row r="52" spans="4:15" ht="12.75">
      <c r="D52" s="1">
        <v>480</v>
      </c>
      <c r="E52" s="38">
        <f t="shared" si="1"/>
        <v>341.45744321516986</v>
      </c>
      <c r="F52" s="96">
        <f t="shared" si="2"/>
        <v>0.5332565629389705</v>
      </c>
      <c r="G52" s="96">
        <f t="shared" si="3"/>
        <v>49.23785703788633</v>
      </c>
      <c r="H52" s="96">
        <f t="shared" si="7"/>
        <v>30.311844489380213</v>
      </c>
      <c r="I52" s="101">
        <f t="shared" si="4"/>
        <v>11.932455229089978</v>
      </c>
      <c r="J52" s="99">
        <v>16.393915467601484</v>
      </c>
      <c r="K52" s="97">
        <f t="shared" si="11"/>
        <v>357.8513586827713</v>
      </c>
      <c r="L52" s="96">
        <f t="shared" si="5"/>
        <v>0.5572192643659776</v>
      </c>
      <c r="M52" s="96">
        <f t="shared" si="10"/>
        <v>51.10348461809938</v>
      </c>
      <c r="N52" s="96">
        <f t="shared" si="8"/>
        <v>31.751459532368287</v>
      </c>
      <c r="O52" s="102">
        <f t="shared" si="9"/>
        <v>12.42824162257015</v>
      </c>
    </row>
    <row r="53" spans="4:15" ht="12.75">
      <c r="D53" s="1">
        <v>490</v>
      </c>
      <c r="E53" s="38">
        <f t="shared" si="1"/>
        <v>346.7123882919047</v>
      </c>
      <c r="F53" s="96">
        <f t="shared" si="2"/>
        <v>0.5254945076734827</v>
      </c>
      <c r="G53" s="96">
        <f t="shared" si="3"/>
        <v>49.835869787618755</v>
      </c>
      <c r="H53" s="96">
        <f t="shared" si="7"/>
        <v>29.895319872415676</v>
      </c>
      <c r="I53" s="101">
        <f t="shared" si="4"/>
        <v>11.959678449005164</v>
      </c>
      <c r="J53" s="99">
        <v>16.630025011825815</v>
      </c>
      <c r="K53" s="97">
        <f t="shared" si="11"/>
        <v>363.3424133037305</v>
      </c>
      <c r="L53" s="96">
        <f t="shared" si="5"/>
        <v>0.5491054620959176</v>
      </c>
      <c r="M53" s="96">
        <f t="shared" si="10"/>
        <v>51.728366633964534</v>
      </c>
      <c r="N53" s="96">
        <f t="shared" si="8"/>
        <v>31.312124288527563</v>
      </c>
      <c r="O53" s="102">
        <f t="shared" si="9"/>
        <v>12.456073638373814</v>
      </c>
    </row>
    <row r="54" spans="4:15" ht="12.75">
      <c r="D54" s="1">
        <v>500</v>
      </c>
      <c r="E54" s="38">
        <f t="shared" si="1"/>
        <v>351.88925609527234</v>
      </c>
      <c r="F54" s="96">
        <f t="shared" si="2"/>
        <v>0.5176867803367656</v>
      </c>
      <c r="G54" s="96">
        <f t="shared" si="3"/>
        <v>50.424997343642</v>
      </c>
      <c r="H54" s="96">
        <f t="shared" si="7"/>
        <v>29.47393461262426</v>
      </c>
      <c r="I54" s="101">
        <f t="shared" si="4"/>
        <v>11.984839793439939</v>
      </c>
      <c r="J54" s="99">
        <v>16.86261708600436</v>
      </c>
      <c r="K54" s="97">
        <f t="shared" si="11"/>
        <v>368.7518731812767</v>
      </c>
      <c r="L54" s="96">
        <f t="shared" si="5"/>
        <v>0.5409459877546225</v>
      </c>
      <c r="M54" s="96">
        <f t="shared" si="10"/>
        <v>52.34396316802929</v>
      </c>
      <c r="N54" s="96">
        <f t="shared" si="8"/>
        <v>30.868021903381543</v>
      </c>
      <c r="O54" s="102">
        <f t="shared" si="9"/>
        <v>12.481797760711626</v>
      </c>
    </row>
    <row r="55" spans="4:15" ht="12.75">
      <c r="D55" s="1">
        <v>510</v>
      </c>
      <c r="E55" s="38">
        <f t="shared" si="1"/>
        <v>356.98769796007565</v>
      </c>
      <c r="F55" s="96">
        <f t="shared" si="2"/>
        <v>0.5098441864803306</v>
      </c>
      <c r="G55" s="96">
        <f t="shared" si="3"/>
        <v>51.00520002785661</v>
      </c>
      <c r="H55" s="96">
        <f t="shared" si="7"/>
        <v>29.04846981725382</v>
      </c>
      <c r="I55" s="101">
        <f t="shared" si="4"/>
        <v>12.008050476766565</v>
      </c>
      <c r="J55" s="99">
        <v>17.09169169013713</v>
      </c>
      <c r="K55" s="97">
        <f t="shared" si="11"/>
        <v>374.07938965021276</v>
      </c>
      <c r="L55" s="96">
        <f t="shared" si="5"/>
        <v>0.532751646893604</v>
      </c>
      <c r="M55" s="96">
        <f t="shared" si="10"/>
        <v>52.95023454219422</v>
      </c>
      <c r="N55" s="96">
        <f t="shared" si="8"/>
        <v>30.41993411451211</v>
      </c>
      <c r="O55" s="102">
        <f t="shared" si="9"/>
        <v>12.505525298505948</v>
      </c>
    </row>
    <row r="56" spans="4:15" ht="12.75">
      <c r="D56" s="1">
        <v>520</v>
      </c>
      <c r="E56" s="38">
        <f t="shared" si="1"/>
        <v>362.0074672589104</v>
      </c>
      <c r="F56" s="96">
        <f t="shared" si="2"/>
        <v>0.5019769298834774</v>
      </c>
      <c r="G56" s="96">
        <f t="shared" si="3"/>
        <v>51.57644977406401</v>
      </c>
      <c r="H56" s="96">
        <f t="shared" si="7"/>
        <v>28.61966163079799</v>
      </c>
      <c r="I56" s="101">
        <f t="shared" si="4"/>
        <v>12.029416710729299</v>
      </c>
      <c r="J56" s="99">
        <v>17.31724882422412</v>
      </c>
      <c r="K56" s="97">
        <f t="shared" si="11"/>
        <v>379.32471608313455</v>
      </c>
      <c r="L56" s="96">
        <f t="shared" si="5"/>
        <v>0.5245326432921786</v>
      </c>
      <c r="M56" s="96">
        <f t="shared" si="10"/>
        <v>53.54715269026072</v>
      </c>
      <c r="N56" s="96">
        <f t="shared" si="8"/>
        <v>29.968596880229054</v>
      </c>
      <c r="O56" s="102">
        <f t="shared" si="9"/>
        <v>12.527362435573465</v>
      </c>
    </row>
    <row r="57" spans="4:15" ht="12.75">
      <c r="D57" s="1">
        <v>530</v>
      </c>
      <c r="E57" s="38">
        <f t="shared" si="1"/>
        <v>366.9484135973915</v>
      </c>
      <c r="F57" s="96">
        <f t="shared" si="2"/>
        <v>0.4940946338481069</v>
      </c>
      <c r="G57" s="96">
        <f t="shared" si="3"/>
        <v>52.13872946738315</v>
      </c>
      <c r="H57" s="96">
        <f t="shared" si="7"/>
        <v>28.18820292249689</v>
      </c>
      <c r="I57" s="101">
        <f t="shared" si="4"/>
        <v>12.049039858482006</v>
      </c>
      <c r="J57" s="99">
        <v>17.539288488265324</v>
      </c>
      <c r="K57" s="97">
        <f t="shared" si="11"/>
        <v>384.4877020856568</v>
      </c>
      <c r="L57" s="96">
        <f t="shared" si="5"/>
        <v>0.5162986002522245</v>
      </c>
      <c r="M57" s="96">
        <f t="shared" si="10"/>
        <v>54.134700497347744</v>
      </c>
      <c r="N57" s="96">
        <f t="shared" si="8"/>
        <v>29.514702209045712</v>
      </c>
      <c r="O57" s="102">
        <f t="shared" si="9"/>
        <v>12.547410405959019</v>
      </c>
    </row>
    <row r="58" spans="4:15" ht="12.75">
      <c r="D58" s="1">
        <v>540</v>
      </c>
      <c r="E58" s="38">
        <f t="shared" si="1"/>
        <v>371.8104772210835</v>
      </c>
      <c r="F58" s="96">
        <f t="shared" si="2"/>
        <v>0.4862063623691995</v>
      </c>
      <c r="G58" s="96">
        <f t="shared" si="3"/>
        <v>52.692032307759305</v>
      </c>
      <c r="H58" s="96">
        <f t="shared" si="7"/>
        <v>27.754744986690923</v>
      </c>
      <c r="I58" s="101">
        <f t="shared" si="4"/>
        <v>12.067016594167534</v>
      </c>
      <c r="J58" s="99">
        <v>17.75781068226075</v>
      </c>
      <c r="K58" s="97">
        <f t="shared" si="11"/>
        <v>389.56828790334424</v>
      </c>
      <c r="L58" s="96">
        <f t="shared" si="5"/>
        <v>0.508058581768745</v>
      </c>
      <c r="M58" s="96">
        <f t="shared" si="10"/>
        <v>54.71287116340058</v>
      </c>
      <c r="N58" s="96">
        <f t="shared" si="8"/>
        <v>29.058899983713207</v>
      </c>
      <c r="O58" s="102">
        <f t="shared" si="9"/>
        <v>12.565765672067068</v>
      </c>
    </row>
    <row r="59" spans="4:15" ht="12.75">
      <c r="D59" s="1">
        <v>550</v>
      </c>
      <c r="E59" s="38">
        <f t="shared" si="1"/>
        <v>376.5936836322133</v>
      </c>
      <c r="F59" s="96">
        <f t="shared" si="2"/>
        <v>0.4783206411129811</v>
      </c>
      <c r="G59" s="96">
        <f t="shared" si="3"/>
        <v>53.23636119734588</v>
      </c>
      <c r="H59" s="96">
        <f t="shared" si="7"/>
        <v>27.31989924206976</v>
      </c>
      <c r="I59" s="101">
        <f t="shared" si="4"/>
        <v>12.083439065912344</v>
      </c>
      <c r="J59" s="99">
        <v>17.9728154062104</v>
      </c>
      <c r="K59" s="97">
        <f t="shared" si="11"/>
        <v>394.5664990384237</v>
      </c>
      <c r="L59" s="96">
        <f t="shared" si="5"/>
        <v>0.499821113507943</v>
      </c>
      <c r="M59" s="96">
        <f t="shared" si="10"/>
        <v>55.28166759057262</v>
      </c>
      <c r="N59" s="96">
        <f t="shared" si="8"/>
        <v>28.60179976769134</v>
      </c>
      <c r="O59" s="102">
        <f t="shared" si="9"/>
        <v>12.582520103739592</v>
      </c>
    </row>
    <row r="60" spans="4:15" ht="12.75">
      <c r="D60" s="1">
        <v>560</v>
      </c>
      <c r="E60" s="38">
        <f t="shared" si="1"/>
        <v>381.29813841364097</v>
      </c>
      <c r="F60" s="96">
        <f t="shared" si="2"/>
        <v>0.4704454781427671</v>
      </c>
      <c r="G60" s="96">
        <f t="shared" si="3"/>
        <v>53.771728151472345</v>
      </c>
      <c r="H60" s="96">
        <f t="shared" si="7"/>
        <v>26.88423891825351</v>
      </c>
      <c r="I60" s="101">
        <f t="shared" si="4"/>
        <v>12.098395060458877</v>
      </c>
      <c r="J60" s="99">
        <v>18.184302660114263</v>
      </c>
      <c r="K60" s="97">
        <f t="shared" si="11"/>
        <v>399.48244107375524</v>
      </c>
      <c r="L60" s="96">
        <f t="shared" si="5"/>
        <v>0.4915942035331568</v>
      </c>
      <c r="M60" s="96">
        <f t="shared" si="10"/>
        <v>55.84110179419335</v>
      </c>
      <c r="N60" s="96">
        <f t="shared" si="8"/>
        <v>28.143972584260446</v>
      </c>
      <c r="O60" s="102">
        <f t="shared" si="9"/>
        <v>12.597761156768067</v>
      </c>
    </row>
    <row r="61" spans="4:15" ht="12.75">
      <c r="D61" s="1">
        <v>570</v>
      </c>
      <c r="E61" s="38">
        <f t="shared" si="1"/>
        <v>385.92402225706337</v>
      </c>
      <c r="F61" s="96">
        <f t="shared" si="2"/>
        <v>0.46258838434224003</v>
      </c>
      <c r="G61" s="96">
        <f t="shared" si="3"/>
        <v>54.29815373285381</v>
      </c>
      <c r="H61" s="96">
        <f t="shared" si="7"/>
        <v>26.448300720359107</v>
      </c>
      <c r="I61" s="101">
        <f t="shared" si="4"/>
        <v>12.111968167981937</v>
      </c>
      <c r="J61" s="99">
        <v>18.392272443972345</v>
      </c>
      <c r="K61" s="97">
        <f t="shared" si="11"/>
        <v>404.3162947010357</v>
      </c>
      <c r="L61" s="96">
        <f t="shared" si="5"/>
        <v>0.48338536272804616</v>
      </c>
      <c r="M61" s="96">
        <f t="shared" si="10"/>
        <v>56.39119433697786</v>
      </c>
      <c r="N61" s="96">
        <f t="shared" si="8"/>
        <v>27.685952660532692</v>
      </c>
      <c r="O61" s="102">
        <f t="shared" si="9"/>
        <v>12.611572049626583</v>
      </c>
    </row>
    <row r="62" spans="4:15" ht="12.75">
      <c r="D62" s="1">
        <v>580</v>
      </c>
      <c r="E62" s="38">
        <f t="shared" si="1"/>
        <v>390.4715861919751</v>
      </c>
      <c r="F62" s="96">
        <f t="shared" si="2"/>
        <v>0.454756393491175</v>
      </c>
      <c r="G62" s="96">
        <f t="shared" si="3"/>
        <v>54.81566650864677</v>
      </c>
      <c r="H62" s="96">
        <f t="shared" si="7"/>
        <v>26.012586463912463</v>
      </c>
      <c r="I62" s="101">
        <f t="shared" si="4"/>
        <v>12.124237945883882</v>
      </c>
      <c r="J62" s="99">
        <v>18.596724757784653</v>
      </c>
      <c r="K62" s="97">
        <f t="shared" si="11"/>
        <v>409.0683109497598</v>
      </c>
      <c r="L62" s="96">
        <f t="shared" si="5"/>
        <v>0.47520162487240897</v>
      </c>
      <c r="M62" s="96">
        <f t="shared" si="10"/>
        <v>56.931973786082665</v>
      </c>
      <c r="N62" s="96">
        <f t="shared" si="8"/>
        <v>27.228239130244866</v>
      </c>
      <c r="O62" s="102">
        <f t="shared" si="9"/>
        <v>12.624031937449129</v>
      </c>
    </row>
    <row r="63" spans="4:15" ht="12.75">
      <c r="D63" s="1">
        <v>590</v>
      </c>
      <c r="E63" s="38">
        <f t="shared" si="1"/>
        <v>394.9411470115459</v>
      </c>
      <c r="F63" s="96">
        <f t="shared" si="2"/>
        <v>0.4469560819570802</v>
      </c>
      <c r="G63" s="96">
        <f t="shared" si="3"/>
        <v>55.32430252991393</v>
      </c>
      <c r="H63" s="96">
        <f t="shared" si="7"/>
        <v>25.577564674135868</v>
      </c>
      <c r="I63" s="101">
        <f t="shared" si="4"/>
        <v>12.135280080607469</v>
      </c>
      <c r="J63" s="99">
        <v>18.797659601551175</v>
      </c>
      <c r="K63" s="97">
        <f t="shared" si="11"/>
        <v>413.7388066130971</v>
      </c>
      <c r="L63" s="96">
        <f t="shared" si="5"/>
        <v>0.46704956633373057</v>
      </c>
      <c r="M63" s="96">
        <f t="shared" si="10"/>
        <v>57.463476192570454</v>
      </c>
      <c r="N63" s="96">
        <f t="shared" si="8"/>
        <v>26.77129769071367</v>
      </c>
      <c r="O63" s="102">
        <f t="shared" si="9"/>
        <v>12.635216082492617</v>
      </c>
    </row>
    <row r="64" spans="4:15" ht="12.75">
      <c r="D64" s="1">
        <v>600</v>
      </c>
      <c r="E64" s="38">
        <f t="shared" si="1"/>
        <v>399.3330828912522</v>
      </c>
      <c r="F64" s="96">
        <f t="shared" si="2"/>
        <v>0.4391935879706296</v>
      </c>
      <c r="G64" s="96">
        <f t="shared" si="3"/>
        <v>55.824104833024506</v>
      </c>
      <c r="H64" s="96">
        <f t="shared" si="7"/>
        <v>25.143672144883674</v>
      </c>
      <c r="I64" s="101">
        <f t="shared" si="4"/>
        <v>12.145166546686228</v>
      </c>
      <c r="J64" s="99">
        <v>18.995076975271918</v>
      </c>
      <c r="K64" s="97">
        <f t="shared" si="11"/>
        <v>418.3281598665241</v>
      </c>
      <c r="L64" s="96">
        <f t="shared" si="5"/>
        <v>0.4589353253427021</v>
      </c>
      <c r="M64" s="96">
        <f t="shared" si="10"/>
        <v>57.98574459281045</v>
      </c>
      <c r="N64" s="96">
        <f t="shared" si="8"/>
        <v>26.315562210494285</v>
      </c>
      <c r="O64" s="102">
        <f t="shared" si="9"/>
        <v>12.645196020495709</v>
      </c>
    </row>
    <row r="65" spans="4:15" ht="12.75">
      <c r="D65" s="1">
        <v>610</v>
      </c>
      <c r="E65" s="38">
        <f t="shared" si="1"/>
        <v>403.6478291958457</v>
      </c>
      <c r="F65" s="96">
        <f t="shared" si="2"/>
        <v>0.4314746304593484</v>
      </c>
      <c r="G65" s="96">
        <f t="shared" si="3"/>
        <v>56.315122962487244</v>
      </c>
      <c r="H65" s="96">
        <f t="shared" si="7"/>
        <v>24.711315453698813</v>
      </c>
      <c r="I65" s="101">
        <f t="shared" si="4"/>
        <v>12.153965762427909</v>
      </c>
      <c r="J65" s="99">
        <v>19.188976878946878</v>
      </c>
      <c r="K65" s="97">
        <f t="shared" si="11"/>
        <v>422.8368060747926</v>
      </c>
      <c r="L65" s="96">
        <f t="shared" si="5"/>
        <v>0.45086462082684875</v>
      </c>
      <c r="M65" s="96">
        <f t="shared" si="10"/>
        <v>58.4988285313114</v>
      </c>
      <c r="N65" s="96">
        <f t="shared" si="8"/>
        <v>25.861436285321926</v>
      </c>
      <c r="O65" s="102">
        <f t="shared" si="9"/>
        <v>12.654039722495</v>
      </c>
    </row>
    <row r="66" spans="4:15" ht="12.75">
      <c r="D66" s="1">
        <v>620</v>
      </c>
      <c r="E66" s="38">
        <f t="shared" si="1"/>
        <v>407.88587447002254</v>
      </c>
      <c r="F66" s="96">
        <f t="shared" si="2"/>
        <v>0.4238045274176841</v>
      </c>
      <c r="G66" s="96">
        <f t="shared" si="3"/>
        <v>56.79741251468857</v>
      </c>
      <c r="H66" s="96">
        <f t="shared" si="7"/>
        <v>24.280872430349824</v>
      </c>
      <c r="I66" s="101">
        <f t="shared" si="4"/>
        <v>12.161742741755758</v>
      </c>
      <c r="J66" s="99">
        <v>16.549971803825926</v>
      </c>
      <c r="K66" s="97">
        <f t="shared" si="11"/>
        <v>424.4358462738485</v>
      </c>
      <c r="L66" s="96">
        <f t="shared" si="5"/>
        <v>0.1599040199055878</v>
      </c>
      <c r="M66" s="96">
        <f t="shared" si="10"/>
        <v>58.68079930596396</v>
      </c>
      <c r="N66" s="96">
        <f t="shared" si="8"/>
        <v>9.17309452146408</v>
      </c>
      <c r="O66" s="102">
        <f t="shared" si="9"/>
        <v>10.178084074114205</v>
      </c>
    </row>
    <row r="67" spans="4:16" ht="12.75">
      <c r="D67" s="1">
        <v>630</v>
      </c>
      <c r="E67" s="108">
        <f t="shared" si="1"/>
        <v>412.0477566079916</v>
      </c>
      <c r="F67" s="96">
        <f t="shared" si="2"/>
        <v>0.416188213796903</v>
      </c>
      <c r="G67" s="96">
        <f t="shared" si="3"/>
        <v>57.27103470198944</v>
      </c>
      <c r="H67" s="96">
        <f t="shared" si="7"/>
        <v>23.85269357706422</v>
      </c>
      <c r="I67" s="101">
        <f t="shared" si="4"/>
        <v>12.16855924185805</v>
      </c>
      <c r="J67" s="99">
        <v>16.800969953430734</v>
      </c>
      <c r="K67" s="109">
        <f t="shared" si="11"/>
        <v>428.8487265614223</v>
      </c>
      <c r="L67" s="96">
        <f t="shared" si="5"/>
        <v>0.44128802875738415</v>
      </c>
      <c r="M67" s="96">
        <f t="shared" si="10"/>
        <v>59.18298508268986</v>
      </c>
      <c r="N67" s="96">
        <f t="shared" si="8"/>
        <v>25.322850922955528</v>
      </c>
      <c r="O67" s="102">
        <f t="shared" si="9"/>
        <v>12.675875400846808</v>
      </c>
      <c r="P67" s="38"/>
    </row>
    <row r="68" spans="6:17" ht="12.75">
      <c r="F68" s="96" t="s">
        <v>67</v>
      </c>
      <c r="G68" s="38">
        <f>SUM(G5:G67)*10</f>
        <v>23832.721236262652</v>
      </c>
      <c r="H68" s="38">
        <f>SUM(H5:H67)*10</f>
        <v>19605.70785558549</v>
      </c>
      <c r="I68" s="101">
        <f>SUM(I5:I67)</f>
        <v>651.5764363777222</v>
      </c>
      <c r="L68" s="96" t="s">
        <v>67</v>
      </c>
      <c r="M68" s="38">
        <f>SUM(M5:M67)*10</f>
        <v>24654.867015539472</v>
      </c>
      <c r="N68" s="38">
        <f>SUM(N5:N67)*10</f>
        <v>20529.568120283733</v>
      </c>
      <c r="O68" s="102">
        <f>SUM(O5:O67)</f>
        <v>677.766527037348</v>
      </c>
      <c r="P68" s="38"/>
      <c r="Q68" s="38">
        <f>P68-O68</f>
        <v>-677.766527037348</v>
      </c>
    </row>
    <row r="69" ht="12.75">
      <c r="D69" s="1"/>
    </row>
    <row r="70" spans="6:15" ht="12.75">
      <c r="F70" t="s">
        <v>70</v>
      </c>
      <c r="I70" s="104">
        <f>I68</f>
        <v>651.5764363777222</v>
      </c>
      <c r="K70" s="100" t="s">
        <v>73</v>
      </c>
      <c r="L70" t="s">
        <v>70</v>
      </c>
      <c r="O70" s="105">
        <f>O68</f>
        <v>677.766527037348</v>
      </c>
    </row>
    <row r="71" spans="4:15" ht="12.75">
      <c r="D71" s="1"/>
      <c r="F71" t="s">
        <v>71</v>
      </c>
      <c r="I71" s="104">
        <f>E67*$C$7</f>
        <v>618.0716349119873</v>
      </c>
      <c r="K71" s="100" t="s">
        <v>74</v>
      </c>
      <c r="L71" t="s">
        <v>71</v>
      </c>
      <c r="O71" s="105">
        <f>K67*$C$7</f>
        <v>643.2730898421335</v>
      </c>
    </row>
    <row r="72" spans="9:11" ht="12.75">
      <c r="I72" s="107"/>
      <c r="K72" s="100" t="s">
        <v>75</v>
      </c>
    </row>
    <row r="73" spans="4:15" ht="12.75">
      <c r="D73" s="1"/>
      <c r="F73" t="s">
        <v>72</v>
      </c>
      <c r="I73" s="104">
        <f>I71-I70</f>
        <v>-33.504801465734886</v>
      </c>
      <c r="L73" t="s">
        <v>72</v>
      </c>
      <c r="O73" s="105">
        <f>O71-O70</f>
        <v>-34.4934371952146</v>
      </c>
    </row>
    <row r="75" ht="12.75">
      <c r="D75" s="1"/>
    </row>
    <row r="77" ht="12.75">
      <c r="D77" s="1"/>
    </row>
    <row r="79" ht="12.75">
      <c r="D79" s="1"/>
    </row>
    <row r="81" ht="12.75">
      <c r="D81" s="1"/>
    </row>
    <row r="83" ht="12.75">
      <c r="D83" s="1"/>
    </row>
    <row r="85" ht="12.75">
      <c r="D85" s="1"/>
    </row>
    <row r="87" ht="12.75">
      <c r="D87" s="1"/>
    </row>
    <row r="89" ht="12.75">
      <c r="D89" s="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Kinghorn</dc:creator>
  <cp:keywords/>
  <dc:description/>
  <cp:lastModifiedBy>Julius Van Der Werf</cp:lastModifiedBy>
  <dcterms:created xsi:type="dcterms:W3CDTF">2000-11-15T22:14:16Z</dcterms:created>
  <dcterms:modified xsi:type="dcterms:W3CDTF">2001-11-21T05:31:22Z</dcterms:modified>
  <cp:category/>
  <cp:version/>
  <cp:contentType/>
  <cp:contentStatus/>
</cp:coreProperties>
</file>