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15" windowWidth="6360" windowHeight="5130" activeTab="1"/>
  </bookViews>
  <sheets>
    <sheet name="Instructions" sheetId="1" r:id="rId1"/>
    <sheet name="MilkandFeed" sheetId="2" r:id="rId2"/>
    <sheet name="MilkandFertility" sheetId="3" r:id="rId3"/>
    <sheet name="Sheet1" sheetId="4" r:id="rId4"/>
  </sheets>
  <definedNames>
    <definedName name="nt" localSheetId="1">'MilkandFeed'!$A$3</definedName>
    <definedName name="nt" localSheetId="2">'MilkandFertility'!$A$3</definedName>
    <definedName name="nt">#REF!</definedName>
  </definedNames>
  <calcPr fullCalcOnLoad="1"/>
</workbook>
</file>

<file path=xl/sharedStrings.xml><?xml version="1.0" encoding="utf-8"?>
<sst xmlns="http://schemas.openxmlformats.org/spreadsheetml/2006/main" count="524" uniqueCount="111">
  <si>
    <t>trait</t>
  </si>
  <si>
    <t>Correlation structure</t>
  </si>
  <si>
    <t>Stand. Dev</t>
  </si>
  <si>
    <t>Name</t>
  </si>
  <si>
    <t xml:space="preserve">Economic  </t>
  </si>
  <si>
    <t xml:space="preserve">Phenotypic  </t>
  </si>
  <si>
    <t>Response</t>
  </si>
  <si>
    <t>Units</t>
  </si>
  <si>
    <t>Accuracy of Index</t>
  </si>
  <si>
    <t>Trait</t>
  </si>
  <si>
    <t>SD Index</t>
  </si>
  <si>
    <t>own</t>
  </si>
  <si>
    <t>sire</t>
  </si>
  <si>
    <t>dam</t>
  </si>
  <si>
    <t>full sibs</t>
  </si>
  <si>
    <t>half sibs</t>
  </si>
  <si>
    <t>progeny</t>
  </si>
  <si>
    <t>fulls sibs</t>
  </si>
  <si>
    <t>c2 among</t>
  </si>
  <si>
    <t>-</t>
  </si>
  <si>
    <t>Parameters</t>
  </si>
  <si>
    <t>light blue cells</t>
  </si>
  <si>
    <t>MT-EBV</t>
  </si>
  <si>
    <t>ST-EBV</t>
  </si>
  <si>
    <t>Index weights</t>
  </si>
  <si>
    <t>Correlations</t>
  </si>
  <si>
    <t>Number of records</t>
  </si>
  <si>
    <t xml:space="preserve">Nr of traits  </t>
  </si>
  <si>
    <t>Results</t>
  </si>
  <si>
    <t>Genetic</t>
  </si>
  <si>
    <t>ability</t>
  </si>
  <si>
    <t xml:space="preserve">         Accuracy</t>
  </si>
  <si>
    <t>Repeat</t>
  </si>
  <si>
    <t>Herit</t>
  </si>
  <si>
    <t xml:space="preserve"> value </t>
  </si>
  <si>
    <t>Genetic standard deviation</t>
  </si>
  <si>
    <t>Input</t>
  </si>
  <si>
    <t>Enter data only in</t>
  </si>
  <si>
    <t>Physical</t>
  </si>
  <si>
    <t>Dollar value</t>
  </si>
  <si>
    <t>SD of breeding objective</t>
  </si>
  <si>
    <t xml:space="preserve">  </t>
  </si>
  <si>
    <t xml:space="preserve"> Genetic Covariance matrix as given (correlations below diagonal)</t>
  </si>
  <si>
    <t xml:space="preserve"> Residual Covariance matrix as given (correlations below diagonal) </t>
  </si>
  <si>
    <t xml:space="preserve"> </t>
  </si>
  <si>
    <t xml:space="preserve">   </t>
  </si>
  <si>
    <t xml:space="preserve"> Residual Covariance matrix POSITIVE DEFINITE </t>
  </si>
  <si>
    <t xml:space="preserve"> Genetic Covariance matrix POSITIVE DEFINITE </t>
  </si>
  <si>
    <t>weights</t>
  </si>
  <si>
    <t>MTINDEX</t>
  </si>
  <si>
    <t>is a simple spreadsheet for selection index calculations</t>
  </si>
  <si>
    <t>it uses a macro, so you need to allow usage of macros</t>
  </si>
  <si>
    <t>(see Tools&gt;Security&gt;Macro Security)</t>
  </si>
  <si>
    <t>It does</t>
  </si>
  <si>
    <t>Work out basic selection index</t>
  </si>
  <si>
    <t>accuracy</t>
  </si>
  <si>
    <t>response per trait in $ and trait units</t>
  </si>
  <si>
    <t>This is per 'selection round'</t>
  </si>
  <si>
    <t>For response per year, multiply by</t>
  </si>
  <si>
    <t>i/(Lf+Lm), where i is selection intensity, and L is generation interval</t>
  </si>
  <si>
    <t>Typically you would calculate different indices for males and females</t>
  </si>
  <si>
    <t>Or even for different ages classes</t>
  </si>
  <si>
    <t>Check whether parameters are consistent</t>
  </si>
  <si>
    <t>Provide accuracy per trait EBV, from single trait and multiple trait information</t>
  </si>
  <si>
    <t>Provide covariance matrix about MT-EBVs</t>
  </si>
  <si>
    <t>It does not handle</t>
  </si>
  <si>
    <t>Desired Gains</t>
  </si>
  <si>
    <t>(see for this MTINDEX_DESGAIN)</t>
  </si>
  <si>
    <t>Multiple Stage Selection</t>
  </si>
  <si>
    <t>Instruction:</t>
  </si>
  <si>
    <t>Input on in light blue cells, others are protected</t>
  </si>
  <si>
    <t>To run the program, just click on the RUN button (if this does not work, you might have turned on the 'Select Objects' button on the drawing toolbar)</t>
  </si>
  <si>
    <t>Produced by</t>
  </si>
  <si>
    <t>Julius van der Werf</t>
  </si>
  <si>
    <t>University of New England</t>
  </si>
  <si>
    <t>Armidale, Australia</t>
  </si>
  <si>
    <t>julius.vanderwerf@une.edu.au</t>
  </si>
  <si>
    <t>http://www-personal.une.edu.au/~jvanderw/</t>
  </si>
  <si>
    <t>other tools:</t>
  </si>
  <si>
    <t>http://www-personal.une.edu.au/~jvanderw/software.htm</t>
  </si>
  <si>
    <t>max</t>
  </si>
  <si>
    <t>min</t>
  </si>
  <si>
    <t>resT1</t>
  </si>
  <si>
    <t>respT2</t>
  </si>
  <si>
    <t>true econ value</t>
  </si>
  <si>
    <t>resp1</t>
  </si>
  <si>
    <t>resp2</t>
  </si>
  <si>
    <t>resptot</t>
  </si>
  <si>
    <t>j</t>
  </si>
  <si>
    <t>eval1</t>
  </si>
  <si>
    <t>eval2</t>
  </si>
  <si>
    <t>x</t>
  </si>
  <si>
    <t>y</t>
  </si>
  <si>
    <t>slop</t>
  </si>
  <si>
    <t>ratio</t>
  </si>
  <si>
    <t>maxellips</t>
  </si>
  <si>
    <t>maxellipse</t>
  </si>
  <si>
    <t>d</t>
  </si>
  <si>
    <t>e</t>
  </si>
  <si>
    <t>foc</t>
  </si>
  <si>
    <t>rad</t>
  </si>
  <si>
    <t>Milk</t>
  </si>
  <si>
    <t>kg/day</t>
  </si>
  <si>
    <t>Feed</t>
  </si>
  <si>
    <t>kg/lact</t>
  </si>
  <si>
    <t>Fertility</t>
  </si>
  <si>
    <t>Variance=Covariance matrix of MT_EBV's (correltion below diag)</t>
  </si>
  <si>
    <t>slope</t>
  </si>
  <si>
    <t>isoeconmic line</t>
  </si>
  <si>
    <t>const</t>
  </si>
  <si>
    <t>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</si>
</sst>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5"/>
      <name val="Arial"/>
      <family val="2"/>
    </font>
    <font>
      <sz val="9"/>
      <name val="Arial"/>
      <family val="2"/>
    </font>
    <font>
      <b/>
      <sz val="8"/>
      <color indexed="15"/>
      <name val="Arial"/>
      <family val="2"/>
    </font>
    <font>
      <sz val="12"/>
      <name val="Arial"/>
      <family val="2"/>
    </font>
    <font>
      <sz val="10"/>
      <color indexed="1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41"/>
      <name val="Arial"/>
      <family val="2"/>
    </font>
    <font>
      <b/>
      <sz val="11"/>
      <name val="Arial"/>
      <family val="2"/>
    </font>
    <font>
      <sz val="14"/>
      <color indexed="4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3" fontId="0" fillId="38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9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9" borderId="0" xfId="0" applyFont="1" applyFill="1" applyAlignment="1">
      <alignment/>
    </xf>
    <xf numFmtId="173" fontId="0" fillId="36" borderId="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0" xfId="0" applyFill="1" applyBorder="1" applyAlignment="1">
      <alignment horizontal="center"/>
    </xf>
    <xf numFmtId="173" fontId="0" fillId="38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5" fillId="39" borderId="0" xfId="0" applyFont="1" applyFill="1" applyAlignment="1">
      <alignment horizontal="center"/>
    </xf>
    <xf numFmtId="0" fontId="7" fillId="39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9" borderId="0" xfId="0" applyFill="1" applyAlignment="1">
      <alignment/>
    </xf>
    <xf numFmtId="0" fontId="7" fillId="39" borderId="13" xfId="0" applyFont="1" applyFill="1" applyBorder="1" applyAlignment="1">
      <alignment/>
    </xf>
    <xf numFmtId="0" fontId="0" fillId="39" borderId="15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7" borderId="13" xfId="0" applyNumberForma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173" fontId="0" fillId="38" borderId="17" xfId="0" applyNumberFormat="1" applyFill="1" applyBorder="1" applyAlignment="1">
      <alignment horizontal="center"/>
    </xf>
    <xf numFmtId="173" fontId="0" fillId="38" borderId="16" xfId="0" applyNumberFormat="1" applyFill="1" applyBorder="1" applyAlignment="1">
      <alignment horizontal="center"/>
    </xf>
    <xf numFmtId="0" fontId="1" fillId="37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center"/>
    </xf>
    <xf numFmtId="0" fontId="2" fillId="38" borderId="15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15" xfId="0" applyFill="1" applyBorder="1" applyAlignment="1">
      <alignment/>
    </xf>
    <xf numFmtId="2" fontId="0" fillId="36" borderId="0" xfId="0" applyNumberFormat="1" applyFill="1" applyAlignment="1">
      <alignment horizontal="center"/>
    </xf>
    <xf numFmtId="0" fontId="2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2" fillId="39" borderId="0" xfId="0" applyFont="1" applyFill="1" applyAlignment="1">
      <alignment/>
    </xf>
    <xf numFmtId="173" fontId="0" fillId="36" borderId="21" xfId="0" applyNumberFormat="1" applyFill="1" applyBorder="1" applyAlignment="1">
      <alignment horizontal="center"/>
    </xf>
    <xf numFmtId="0" fontId="2" fillId="38" borderId="22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173" fontId="0" fillId="38" borderId="13" xfId="0" applyNumberFormat="1" applyFill="1" applyBorder="1" applyAlignment="1">
      <alignment horizontal="center"/>
    </xf>
    <xf numFmtId="173" fontId="0" fillId="38" borderId="14" xfId="0" applyNumberForma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7" fillId="39" borderId="15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173" fontId="0" fillId="37" borderId="17" xfId="0" applyNumberFormat="1" applyFill="1" applyBorder="1" applyAlignment="1">
      <alignment horizontal="center"/>
    </xf>
    <xf numFmtId="173" fontId="0" fillId="37" borderId="16" xfId="0" applyNumberForma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0" fillId="35" borderId="0" xfId="0" applyFill="1" applyAlignment="1">
      <alignment horizontal="left"/>
    </xf>
    <xf numFmtId="0" fontId="14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2" fillId="36" borderId="24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15" fillId="34" borderId="0" xfId="0" applyFont="1" applyFill="1" applyAlignment="1">
      <alignment/>
    </xf>
    <xf numFmtId="0" fontId="11" fillId="34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2" fontId="0" fillId="37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173" fontId="0" fillId="37" borderId="13" xfId="0" applyNumberFormat="1" applyFill="1" applyBorder="1" applyAlignment="1">
      <alignment horizontal="center"/>
    </xf>
    <xf numFmtId="173" fontId="0" fillId="37" borderId="14" xfId="0" applyNumberForma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0" fillId="38" borderId="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right"/>
    </xf>
    <xf numFmtId="2" fontId="0" fillId="37" borderId="22" xfId="0" applyNumberFormat="1" applyFill="1" applyBorder="1" applyAlignment="1">
      <alignment horizontal="left"/>
    </xf>
    <xf numFmtId="2" fontId="0" fillId="37" borderId="14" xfId="0" applyNumberFormat="1" applyFill="1" applyBorder="1" applyAlignment="1">
      <alignment horizontal="center"/>
    </xf>
    <xf numFmtId="0" fontId="17" fillId="36" borderId="19" xfId="0" applyFont="1" applyFill="1" applyBorder="1" applyAlignment="1">
      <alignment/>
    </xf>
    <xf numFmtId="2" fontId="0" fillId="37" borderId="28" xfId="0" applyNumberForma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7" fillId="36" borderId="29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15" xfId="0" applyFill="1" applyBorder="1" applyAlignment="1">
      <alignment horizontal="center"/>
    </xf>
    <xf numFmtId="173" fontId="0" fillId="37" borderId="0" xfId="0" applyNumberFormat="1" applyFill="1" applyAlignment="1">
      <alignment horizontal="center"/>
    </xf>
    <xf numFmtId="173" fontId="0" fillId="37" borderId="10" xfId="0" applyNumberFormat="1" applyFill="1" applyBorder="1" applyAlignment="1">
      <alignment horizontal="center"/>
    </xf>
    <xf numFmtId="173" fontId="0" fillId="36" borderId="0" xfId="0" applyNumberFormat="1" applyFill="1" applyAlignment="1">
      <alignment/>
    </xf>
    <xf numFmtId="173" fontId="0" fillId="33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 horizontal="left"/>
    </xf>
    <xf numFmtId="176" fontId="0" fillId="36" borderId="0" xfId="0" applyNumberFormat="1" applyFill="1" applyBorder="1" applyAlignment="1">
      <alignment/>
    </xf>
    <xf numFmtId="0" fontId="16" fillId="36" borderId="0" xfId="0" applyFont="1" applyFill="1" applyAlignment="1">
      <alignment/>
    </xf>
    <xf numFmtId="0" fontId="18" fillId="36" borderId="0" xfId="53" applyFill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4" fillId="33" borderId="30" xfId="0" applyFont="1" applyFill="1" applyBorder="1" applyAlignment="1">
      <alignment horizontal="center"/>
    </xf>
    <xf numFmtId="173" fontId="0" fillId="36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0" fontId="0" fillId="38" borderId="18" xfId="0" applyFill="1" applyBorder="1" applyAlignment="1">
      <alignment horizontal="right"/>
    </xf>
    <xf numFmtId="174" fontId="0" fillId="36" borderId="21" xfId="0" applyNumberFormat="1" applyFill="1" applyBorder="1" applyAlignment="1">
      <alignment horizontal="center"/>
    </xf>
    <xf numFmtId="172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left"/>
    </xf>
    <xf numFmtId="173" fontId="0" fillId="36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35"/>
          <c:w val="0.94975"/>
          <c:h val="0.93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MilkandFeed!$D$25</c:f>
              <c:numCache/>
            </c:numRef>
          </c:xVal>
          <c:yVal>
            <c:numRef>
              <c:f>MilkandFeed!$D$26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MilkandFeed!$H$100:$H$136</c:f>
              <c:numCache/>
            </c:numRef>
          </c:xVal>
          <c:yVal>
            <c:numRef>
              <c:f>MilkandFeed!$I$100:$I$136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MilkandFeed!$M$87:$M$89</c:f>
              <c:numCache/>
            </c:numRef>
          </c:xVal>
          <c:yVal>
            <c:numRef>
              <c:f>MilkandFeed!$N$87:$N$89</c:f>
              <c:numCache/>
            </c:numRef>
          </c:yVal>
          <c:smooth val="1"/>
        </c:ser>
        <c:axId val="50479242"/>
        <c:axId val="51659995"/>
      </c:scatterChart>
      <c:val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response</a:t>
                </a:r>
              </a:p>
            </c:rich>
          </c:tx>
          <c:layout>
            <c:manualLayout>
              <c:xMode val="factor"/>
              <c:yMode val="factor"/>
              <c:x val="0.1167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 val="autoZero"/>
        <c:crossBetween val="midCat"/>
        <c:dispUnits/>
      </c:val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feeed response</a:t>
                </a:r>
              </a:p>
            </c:rich>
          </c:tx>
          <c:layout>
            <c:manualLayout>
              <c:xMode val="factor"/>
              <c:yMode val="factor"/>
              <c:x val="0.0915"/>
              <c:y val="0.0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445"/>
          <c:w val="0.9235"/>
          <c:h val="0.908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MilkandFertility!$D$25</c:f>
              <c:numCache/>
            </c:numRef>
          </c:xVal>
          <c:yVal>
            <c:numRef>
              <c:f>MilkandFertility!$D$26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MilkandFertility!$H$100:$H$136</c:f>
              <c:numCache/>
            </c:numRef>
          </c:xVal>
          <c:yVal>
            <c:numRef>
              <c:f>MilkandFertility!$I$100:$I$136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MilkandFertility!$M$87:$M$89</c:f>
              <c:numCache/>
            </c:numRef>
          </c:xVal>
          <c:yVal>
            <c:numRef>
              <c:f>MilkandFertility!$N$87:$N$89</c:f>
              <c:numCache/>
            </c:numRef>
          </c:yVal>
          <c:smooth val="1"/>
        </c:ser>
        <c:axId val="62286772"/>
        <c:axId val="23710037"/>
      </c:scatterChart>
      <c:valAx>
        <c:axId val="62286772"/>
        <c:scaling>
          <c:orientation val="minMax"/>
          <c:max val="5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response</a:t>
                </a:r>
              </a:p>
            </c:rich>
          </c:tx>
          <c:layout>
            <c:manualLayout>
              <c:xMode val="factor"/>
              <c:yMode val="factor"/>
              <c:x val="0.1462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 val="autoZero"/>
        <c:crossBetween val="midCat"/>
        <c:dispUnits/>
      </c:val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fertility response</a:t>
                </a:r>
              </a:p>
            </c:rich>
          </c:tx>
          <c:layout>
            <c:manualLayout>
              <c:xMode val="factor"/>
              <c:yMode val="factor"/>
              <c:x val="0.094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20</xdr:row>
      <xdr:rowOff>85725</xdr:rowOff>
    </xdr:from>
    <xdr:ext cx="1438275" cy="276225"/>
    <xdr:sp macro="[0]!blup">
      <xdr:nvSpPr>
        <xdr:cNvPr id="2" name="Text Box 2"/>
        <xdr:cNvSpPr txBox="1">
          <a:spLocks noChangeArrowheads="1"/>
        </xdr:cNvSpPr>
      </xdr:nvSpPr>
      <xdr:spPr>
        <a:xfrm>
          <a:off x="790575" y="3514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MTSELIND</a:t>
          </a:r>
        </a:p>
      </xdr:txBody>
    </xdr:sp>
    <xdr:clientData/>
  </xdr:oneCellAnchor>
  <xdr:twoCellAnchor>
    <xdr:from>
      <xdr:col>13</xdr:col>
      <xdr:colOff>657225</xdr:colOff>
      <xdr:row>11</xdr:row>
      <xdr:rowOff>9525</xdr:rowOff>
    </xdr:from>
    <xdr:to>
      <xdr:col>22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9439275" y="1981200"/>
        <a:ext cx="51530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57150</xdr:colOff>
      <xdr:row>11</xdr:row>
      <xdr:rowOff>28575</xdr:rowOff>
    </xdr:from>
    <xdr:ext cx="1438275" cy="276225"/>
    <xdr:sp macro="[0]!decomp">
      <xdr:nvSpPr>
        <xdr:cNvPr id="4" name="Text Box 4"/>
        <xdr:cNvSpPr txBox="1">
          <a:spLocks noChangeArrowheads="1"/>
        </xdr:cNvSpPr>
      </xdr:nvSpPr>
      <xdr:spPr>
        <a:xfrm>
          <a:off x="9505950" y="2000250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draw ellipse</a:t>
          </a:r>
        </a:p>
      </xdr:txBody>
    </xdr:sp>
    <xdr:clientData/>
  </xdr:oneCellAnchor>
  <xdr:twoCellAnchor>
    <xdr:from>
      <xdr:col>6</xdr:col>
      <xdr:colOff>400050</xdr:colOff>
      <xdr:row>5</xdr:row>
      <xdr:rowOff>95250</xdr:rowOff>
    </xdr:from>
    <xdr:to>
      <xdr:col>7</xdr:col>
      <xdr:colOff>85725</xdr:colOff>
      <xdr:row>11</xdr:row>
      <xdr:rowOff>114300</xdr:rowOff>
    </xdr:to>
    <xdr:sp>
      <xdr:nvSpPr>
        <xdr:cNvPr id="5" name="Straight Arrow Connector 5"/>
        <xdr:cNvSpPr>
          <a:spLocks/>
        </xdr:cNvSpPr>
      </xdr:nvSpPr>
      <xdr:spPr>
        <a:xfrm flipH="1">
          <a:off x="4352925" y="1095375"/>
          <a:ext cx="40957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20</xdr:row>
      <xdr:rowOff>85725</xdr:rowOff>
    </xdr:from>
    <xdr:ext cx="1438275" cy="276225"/>
    <xdr:sp macro="[0]!blup">
      <xdr:nvSpPr>
        <xdr:cNvPr id="2" name="Text Box 2"/>
        <xdr:cNvSpPr txBox="1">
          <a:spLocks noChangeArrowheads="1"/>
        </xdr:cNvSpPr>
      </xdr:nvSpPr>
      <xdr:spPr>
        <a:xfrm>
          <a:off x="790575" y="3514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MTSELIND</a:t>
          </a:r>
        </a:p>
      </xdr:txBody>
    </xdr:sp>
    <xdr:clientData/>
  </xdr:oneCellAnchor>
  <xdr:twoCellAnchor>
    <xdr:from>
      <xdr:col>14</xdr:col>
      <xdr:colOff>38100</xdr:colOff>
      <xdr:row>13</xdr:row>
      <xdr:rowOff>0</xdr:rowOff>
    </xdr:from>
    <xdr:to>
      <xdr:col>22</xdr:col>
      <xdr:colOff>228600</xdr:colOff>
      <xdr:row>35</xdr:row>
      <xdr:rowOff>114300</xdr:rowOff>
    </xdr:to>
    <xdr:graphicFrame>
      <xdr:nvGraphicFramePr>
        <xdr:cNvPr id="3" name="Chart 3"/>
        <xdr:cNvGraphicFramePr/>
      </xdr:nvGraphicFramePr>
      <xdr:xfrm>
        <a:off x="9486900" y="2333625"/>
        <a:ext cx="5153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19050</xdr:colOff>
      <xdr:row>11</xdr:row>
      <xdr:rowOff>19050</xdr:rowOff>
    </xdr:from>
    <xdr:ext cx="1438275" cy="276225"/>
    <xdr:sp macro="[0]!decomp">
      <xdr:nvSpPr>
        <xdr:cNvPr id="4" name="Text Box 4"/>
        <xdr:cNvSpPr txBox="1">
          <a:spLocks noChangeArrowheads="1"/>
        </xdr:cNvSpPr>
      </xdr:nvSpPr>
      <xdr:spPr>
        <a:xfrm>
          <a:off x="9467850" y="1990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draw ellipse</a:t>
          </a:r>
        </a:p>
      </xdr:txBody>
    </xdr:sp>
    <xdr:clientData/>
  </xdr:oneCellAnchor>
  <xdr:twoCellAnchor>
    <xdr:from>
      <xdr:col>6</xdr:col>
      <xdr:colOff>457200</xdr:colOff>
      <xdr:row>4</xdr:row>
      <xdr:rowOff>85725</xdr:rowOff>
    </xdr:from>
    <xdr:to>
      <xdr:col>7</xdr:col>
      <xdr:colOff>142875</xdr:colOff>
      <xdr:row>10</xdr:row>
      <xdr:rowOff>104775</xdr:rowOff>
    </xdr:to>
    <xdr:sp>
      <xdr:nvSpPr>
        <xdr:cNvPr id="5" name="Straight Arrow Connector 3"/>
        <xdr:cNvSpPr>
          <a:spLocks/>
        </xdr:cNvSpPr>
      </xdr:nvSpPr>
      <xdr:spPr>
        <a:xfrm flipH="1">
          <a:off x="4410075" y="923925"/>
          <a:ext cx="40957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us.vanderwerf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248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spans="1:8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</row>
    <row r="2" spans="1:87" ht="15.75">
      <c r="A2" s="9"/>
      <c r="B2" s="133" t="s">
        <v>49</v>
      </c>
      <c r="C2" s="133" t="s">
        <v>50</v>
      </c>
      <c r="D2" s="133"/>
      <c r="E2" s="133"/>
      <c r="F2" s="133"/>
      <c r="G2" s="13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</row>
    <row r="3" spans="1:87" ht="12.75">
      <c r="A3" s="9"/>
      <c r="B3" s="9"/>
      <c r="C3" s="9" t="s">
        <v>51</v>
      </c>
      <c r="D3" s="9"/>
      <c r="E3" s="9"/>
      <c r="F3" s="9"/>
      <c r="G3" s="9"/>
      <c r="H3" s="9" t="s">
        <v>52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ht="12.75">
      <c r="A4" s="9"/>
      <c r="B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7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ht="12.75">
      <c r="A6" s="9"/>
      <c r="B6" s="9"/>
      <c r="C6" s="9" t="s">
        <v>53</v>
      </c>
      <c r="D6" s="9" t="s">
        <v>54</v>
      </c>
      <c r="E6" s="9"/>
      <c r="F6" s="9"/>
      <c r="G6" s="9" t="s">
        <v>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12.75">
      <c r="A7" s="9"/>
      <c r="B7" s="9"/>
      <c r="C7" s="9"/>
      <c r="D7" s="9"/>
      <c r="E7" s="9"/>
      <c r="F7" s="9"/>
      <c r="G7" s="10" t="s">
        <v>55</v>
      </c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7" ht="12.75">
      <c r="A8" s="9"/>
      <c r="B8" s="9"/>
      <c r="C8" s="9"/>
      <c r="D8" s="9"/>
      <c r="E8" s="9"/>
      <c r="F8" s="9"/>
      <c r="G8" s="10" t="s">
        <v>56</v>
      </c>
      <c r="H8" s="10"/>
      <c r="I8" s="9"/>
      <c r="J8" s="9"/>
      <c r="K8" s="9" t="s">
        <v>57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ht="12.75">
      <c r="A9" s="9"/>
      <c r="B9" s="9"/>
      <c r="C9" s="9"/>
      <c r="D9" s="9"/>
      <c r="E9" s="9"/>
      <c r="F9" s="9"/>
      <c r="G9" s="10"/>
      <c r="H9" s="10"/>
      <c r="I9" s="9"/>
      <c r="J9" s="9"/>
      <c r="K9" s="9" t="s">
        <v>58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ht="12.75">
      <c r="A10" s="9"/>
      <c r="B10" s="9"/>
      <c r="C10" s="9"/>
      <c r="D10" s="9"/>
      <c r="E10" s="9"/>
      <c r="F10" s="9"/>
      <c r="G10" s="10"/>
      <c r="H10" s="10"/>
      <c r="I10" s="9"/>
      <c r="J10" s="9"/>
      <c r="K10" s="9" t="s">
        <v>59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ht="12.75">
      <c r="A11" s="9"/>
      <c r="B11" s="9"/>
      <c r="C11" s="9"/>
      <c r="D11" s="9"/>
      <c r="E11" s="9"/>
      <c r="F11" s="9"/>
      <c r="G11" s="10"/>
      <c r="H11" s="10"/>
      <c r="I11" s="9"/>
      <c r="J11" s="9"/>
      <c r="K11" s="9" t="s">
        <v>60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2.75">
      <c r="A12" s="9"/>
      <c r="B12" s="9"/>
      <c r="C12" s="9"/>
      <c r="D12" s="9"/>
      <c r="E12" s="9"/>
      <c r="F12" s="9"/>
      <c r="G12" s="10"/>
      <c r="H12" s="10"/>
      <c r="I12" s="9"/>
      <c r="J12" s="9"/>
      <c r="K12" s="9" t="s">
        <v>61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ht="12.75">
      <c r="A13" s="9"/>
      <c r="B13" s="9"/>
      <c r="C13" s="9"/>
      <c r="D13" s="9" t="s">
        <v>62</v>
      </c>
      <c r="E13" s="9"/>
      <c r="F13" s="9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87" ht="12.75">
      <c r="A14" s="9"/>
      <c r="B14" s="9"/>
      <c r="C14" s="9"/>
      <c r="D14" s="9" t="s">
        <v>63</v>
      </c>
      <c r="E14" s="9"/>
      <c r="F14" s="9"/>
      <c r="G14" s="126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87" ht="12.75">
      <c r="A15" s="9"/>
      <c r="B15" s="9"/>
      <c r="C15" s="9"/>
      <c r="D15" s="9" t="s">
        <v>64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</row>
    <row r="16" spans="1:8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</row>
    <row r="17" spans="1:87" ht="12.75">
      <c r="A17" s="9"/>
      <c r="B17" s="9"/>
      <c r="C17" s="9" t="s">
        <v>65</v>
      </c>
      <c r="D17" s="9"/>
      <c r="E17" s="9" t="s">
        <v>66</v>
      </c>
      <c r="F17" s="9"/>
      <c r="G17" s="9" t="s">
        <v>67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spans="1:87" ht="12.75">
      <c r="A18" s="9"/>
      <c r="B18" s="9"/>
      <c r="C18" s="9"/>
      <c r="D18" s="9"/>
      <c r="E18" s="9" t="s">
        <v>68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</row>
    <row r="19" spans="1:8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</row>
    <row r="20" spans="1:8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</row>
    <row r="21" spans="1:87" ht="12.75">
      <c r="A21" s="9"/>
      <c r="B21" s="9"/>
      <c r="C21" s="9" t="s">
        <v>69</v>
      </c>
      <c r="D21" s="9"/>
      <c r="E21" s="9" t="s">
        <v>70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</row>
    <row r="22" spans="1:87" ht="12.75">
      <c r="A22" s="9"/>
      <c r="B22" s="9"/>
      <c r="C22" s="9"/>
      <c r="D22" s="9"/>
      <c r="E22" s="9" t="s">
        <v>71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</row>
    <row r="23" spans="1:8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</row>
    <row r="24" spans="1:8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</row>
    <row r="25" spans="1:87" ht="12.75">
      <c r="A25" s="9"/>
      <c r="B25" s="9"/>
      <c r="C25" s="9" t="s">
        <v>72</v>
      </c>
      <c r="D25" s="9"/>
      <c r="E25" s="9" t="s">
        <v>73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</row>
    <row r="26" spans="1:87" ht="12.75">
      <c r="A26" s="9"/>
      <c r="B26" s="9"/>
      <c r="C26" s="9"/>
      <c r="D26" s="9"/>
      <c r="E26" s="9" t="s">
        <v>74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1:87" ht="12.75">
      <c r="A27" s="9"/>
      <c r="B27" s="9"/>
      <c r="C27" s="9"/>
      <c r="D27" s="9"/>
      <c r="E27" s="9" t="s">
        <v>75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</row>
    <row r="28" spans="1:87" ht="12.75">
      <c r="A28" s="9"/>
      <c r="B28" s="9"/>
      <c r="C28" s="9"/>
      <c r="D28" s="9"/>
      <c r="E28" s="134" t="s">
        <v>76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1:87" ht="12.75">
      <c r="A29" s="9"/>
      <c r="B29" s="9"/>
      <c r="C29" s="9"/>
      <c r="D29" s="9"/>
      <c r="E29" s="9" t="s">
        <v>77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</row>
    <row r="30" spans="1:87" ht="12.75">
      <c r="A30" s="9"/>
      <c r="B30" s="9"/>
      <c r="C30" s="9"/>
      <c r="D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</row>
    <row r="31" spans="1:87" ht="12.75">
      <c r="A31" s="9"/>
      <c r="B31" s="9"/>
      <c r="C31" s="9"/>
      <c r="D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</row>
    <row r="32" spans="1:87" ht="12.75">
      <c r="A32" s="9"/>
      <c r="B32" s="9"/>
      <c r="C32" s="9"/>
      <c r="D32" s="9"/>
      <c r="E32" s="9" t="s">
        <v>78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</row>
    <row r="33" spans="1:87" ht="12.75">
      <c r="A33" s="9"/>
      <c r="B33" s="9"/>
      <c r="C33" s="9"/>
      <c r="D33" s="9"/>
      <c r="E33" s="9" t="s">
        <v>79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</row>
    <row r="34" spans="1:87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</row>
    <row r="35" spans="1:87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</row>
    <row r="36" spans="1:87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1:87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</row>
    <row r="38" spans="1:87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</row>
    <row r="39" spans="1:8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</row>
    <row r="40" spans="1:87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</row>
    <row r="41" spans="1:87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</row>
    <row r="42" spans="1:8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</row>
    <row r="43" spans="1:8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</row>
    <row r="44" spans="1:8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</row>
    <row r="45" spans="1:8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</row>
    <row r="46" spans="1:8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</row>
    <row r="47" spans="1:8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</row>
    <row r="48" spans="1:8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</row>
    <row r="49" spans="1:8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</row>
    <row r="50" spans="1:8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1" spans="1:8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</row>
    <row r="52" spans="1:8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</row>
    <row r="53" spans="1:8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</row>
    <row r="54" spans="1:8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</row>
    <row r="55" spans="1:8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spans="1:8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1:8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</row>
    <row r="58" spans="1:8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59" spans="1:8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</row>
    <row r="60" spans="1:8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</row>
    <row r="61" spans="1:8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</row>
    <row r="62" spans="1:8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</row>
    <row r="63" spans="1:8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</row>
    <row r="64" spans="1:8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</row>
    <row r="65" spans="1:8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</row>
    <row r="66" spans="1:8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</row>
    <row r="67" spans="1:8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</row>
    <row r="68" spans="1:8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</row>
    <row r="69" spans="1:8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</row>
    <row r="70" spans="1:8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</row>
    <row r="71" spans="1:8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</row>
    <row r="72" spans="1:8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</row>
    <row r="73" spans="1:8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</row>
    <row r="74" spans="1:8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</row>
    <row r="75" spans="1:8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</row>
    <row r="76" spans="1:8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</row>
    <row r="77" spans="1:8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</row>
    <row r="78" spans="1:8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spans="1:8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1:8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1:8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1:8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spans="1:8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1:8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1:8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spans="1:8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1:8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1:8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1:8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1:8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1:8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1:8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1:8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1:8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1:8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1:8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1:8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1:8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1:8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1:8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1:8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</row>
    <row r="102" spans="1:8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</row>
    <row r="103" spans="1:8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</row>
    <row r="104" spans="1:8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</row>
    <row r="105" spans="1:8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</row>
    <row r="106" spans="1:8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</row>
    <row r="107" spans="1:8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</row>
    <row r="108" spans="1:8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</row>
    <row r="109" spans="1:8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spans="1:8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spans="1:8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</row>
    <row r="112" spans="1:8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</row>
    <row r="113" spans="1:8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</row>
    <row r="114" spans="1:8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</row>
    <row r="115" spans="1:8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</row>
    <row r="116" spans="1:8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</row>
    <row r="117" spans="1:8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</row>
    <row r="118" spans="1:8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</row>
    <row r="119" spans="1:8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</row>
    <row r="120" spans="1:8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</row>
    <row r="121" spans="1:8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</row>
    <row r="122" spans="1:8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</row>
    <row r="123" spans="1:8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</row>
    <row r="124" spans="1:8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</row>
    <row r="125" spans="1:8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</row>
    <row r="126" spans="1:8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</row>
    <row r="127" spans="1:8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</row>
    <row r="128" spans="1:8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</row>
    <row r="129" spans="1:8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spans="1:8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spans="1:8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</row>
    <row r="132" spans="1:8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spans="1:8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</row>
    <row r="134" spans="1:8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</row>
    <row r="135" spans="1:8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</row>
    <row r="136" spans="1:8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</row>
    <row r="137" spans="1:8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</row>
    <row r="138" spans="1:8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</row>
    <row r="139" spans="1:8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</row>
    <row r="140" spans="1:8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</row>
    <row r="141" spans="1:8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</row>
    <row r="142" spans="1:8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</row>
    <row r="143" spans="1:8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</row>
    <row r="144" spans="1:8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</row>
    <row r="145" spans="1:8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</row>
    <row r="146" spans="1:8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</row>
    <row r="147" spans="1:8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</row>
    <row r="148" spans="1:8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</row>
    <row r="149" spans="1:8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</row>
    <row r="150" spans="1:8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</row>
    <row r="151" spans="1:8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</row>
    <row r="152" spans="1:8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</row>
    <row r="153" spans="1:8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</row>
    <row r="154" spans="1:8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</row>
    <row r="155" spans="1:8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</row>
    <row r="156" spans="1:8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</row>
    <row r="157" spans="1:8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</row>
    <row r="158" spans="1:8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</row>
    <row r="159" spans="1:8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</row>
    <row r="160" spans="1:8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</row>
    <row r="161" spans="1:8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</row>
    <row r="162" spans="1:8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</row>
    <row r="163" spans="1:8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</row>
    <row r="164" spans="1:8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</row>
    <row r="165" spans="1:8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</row>
    <row r="166" spans="1:8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</row>
    <row r="167" spans="1:8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</row>
    <row r="168" spans="1:8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</row>
    <row r="169" spans="1:8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</row>
    <row r="170" spans="1:8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</row>
    <row r="171" spans="1:8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</row>
    <row r="172" spans="1:8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</row>
    <row r="173" spans="1:8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</row>
    <row r="174" spans="1:8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</row>
    <row r="175" spans="1:8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</row>
    <row r="176" spans="1:87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</row>
    <row r="177" spans="1:87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</row>
    <row r="178" spans="1:87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</row>
    <row r="179" spans="1:87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</row>
    <row r="180" spans="1:87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</row>
    <row r="181" spans="1:87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</row>
    <row r="182" spans="1:87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</row>
    <row r="183" spans="1:87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</row>
    <row r="184" spans="1:87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</row>
    <row r="185" spans="1:87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</row>
    <row r="186" spans="1:87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</row>
    <row r="187" spans="1:8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</row>
    <row r="188" spans="1:87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</row>
    <row r="189" spans="1:87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</row>
    <row r="190" spans="1:87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</row>
    <row r="191" spans="1:87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</row>
    <row r="192" spans="1:87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</row>
    <row r="193" spans="1:87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</row>
    <row r="194" spans="1:87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</row>
    <row r="195" spans="1:87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</row>
    <row r="196" spans="1:87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</row>
    <row r="197" spans="1:87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</row>
    <row r="198" spans="1:87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</row>
    <row r="199" spans="1:87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</row>
    <row r="200" spans="1:87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</row>
    <row r="201" spans="1:87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</row>
    <row r="202" spans="1:87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</row>
    <row r="203" spans="1:87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</row>
    <row r="204" spans="1:87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</row>
    <row r="205" spans="1:87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</row>
    <row r="206" spans="1:87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</row>
    <row r="207" spans="1:87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</row>
    <row r="208" spans="1:87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</row>
    <row r="209" spans="1:87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</row>
    <row r="210" spans="1:87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</row>
    <row r="211" spans="1:87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</row>
    <row r="212" spans="1:87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</row>
    <row r="213" spans="1:87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</row>
    <row r="214" spans="1:87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</row>
    <row r="215" spans="1:87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</row>
    <row r="216" spans="1:87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</row>
    <row r="217" spans="1:87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</row>
    <row r="218" spans="1:87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</row>
    <row r="219" spans="1:87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</row>
    <row r="220" spans="1:87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</row>
    <row r="221" spans="1:87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</row>
    <row r="222" spans="1:87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</row>
    <row r="223" spans="1:87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</row>
    <row r="224" spans="1:87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</row>
    <row r="225" spans="1:87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</row>
    <row r="226" spans="1:87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</row>
    <row r="227" spans="1:87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</row>
    <row r="228" spans="1:87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</row>
    <row r="229" spans="1:87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</row>
    <row r="230" spans="1:87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</row>
    <row r="231" spans="1:87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</row>
    <row r="232" spans="1:87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</row>
    <row r="233" spans="1:87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</row>
    <row r="234" spans="1:87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</row>
    <row r="235" spans="1:87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</row>
    <row r="236" spans="1:87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</row>
    <row r="237" spans="1:87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</row>
    <row r="238" spans="1:87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</row>
    <row r="239" spans="1:87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</row>
    <row r="240" spans="1:87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</row>
    <row r="241" spans="1:87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</row>
    <row r="242" spans="1:87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</row>
    <row r="243" spans="1:87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</row>
    <row r="244" spans="1:87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</row>
    <row r="245" spans="1:87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</row>
    <row r="246" spans="1:87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</row>
    <row r="247" spans="1:87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</row>
    <row r="248" spans="1:87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</row>
  </sheetData>
  <sheetProtection/>
  <hyperlinks>
    <hyperlink ref="E28" r:id="rId1" display="julius.vanderwerf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AE20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7.57421875" style="0" customWidth="1"/>
    <col min="2" max="2" width="9.57421875" style="0" bestFit="1" customWidth="1"/>
    <col min="3" max="3" width="12.0039062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28125" style="0" customWidth="1"/>
    <col min="19" max="21" width="9.421875" style="0" bestFit="1" customWidth="1"/>
    <col min="22" max="22" width="9.421875" style="0" customWidth="1"/>
    <col min="23" max="23" width="9.421875" style="0" bestFit="1" customWidth="1"/>
    <col min="24" max="24" width="11.7109375" style="0" customWidth="1"/>
    <col min="25" max="34" width="9.421875" style="0" bestFit="1" customWidth="1"/>
  </cols>
  <sheetData>
    <row r="1" spans="1:31" ht="18.75" customHeight="1">
      <c r="A1" s="90" t="s">
        <v>36</v>
      </c>
      <c r="B1" s="91" t="s">
        <v>37</v>
      </c>
      <c r="C1" s="4"/>
      <c r="D1" s="65"/>
      <c r="E1" s="66"/>
      <c r="F1" s="86"/>
      <c r="G1" s="87"/>
      <c r="I1" s="9"/>
      <c r="J1" s="9"/>
      <c r="K1" s="9"/>
      <c r="L1" s="9"/>
      <c r="M1" s="9"/>
      <c r="N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.75" thickBot="1">
      <c r="A2" s="4"/>
      <c r="B2" s="85" t="s">
        <v>21</v>
      </c>
      <c r="C2" s="84"/>
      <c r="D2" s="115" t="s">
        <v>41</v>
      </c>
      <c r="E2" s="22"/>
      <c r="F2" s="22"/>
      <c r="G2" s="22"/>
      <c r="H2" s="54"/>
      <c r="I2" s="92" t="s">
        <v>40</v>
      </c>
      <c r="J2" s="55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thickBot="1">
      <c r="A3" s="80">
        <v>2</v>
      </c>
      <c r="B3" s="82" t="s">
        <v>27</v>
      </c>
      <c r="C3" s="81"/>
      <c r="D3" s="29"/>
      <c r="E3" s="20"/>
      <c r="F3" s="16" t="s">
        <v>20</v>
      </c>
      <c r="G3" s="20"/>
      <c r="H3" s="20"/>
      <c r="I3" s="93"/>
      <c r="J3" s="68">
        <v>0.21005101952408253</v>
      </c>
      <c r="K3" s="116"/>
      <c r="L3" s="117"/>
      <c r="M3" s="118"/>
      <c r="N3" s="118"/>
      <c r="O3" s="119"/>
      <c r="P3" s="11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2"/>
      <c r="B4" s="2"/>
      <c r="C4" s="2"/>
      <c r="D4" s="30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0" t="s">
        <v>35</v>
      </c>
      <c r="J4" s="78"/>
      <c r="K4" s="144" t="s">
        <v>106</v>
      </c>
      <c r="L4" s="120"/>
      <c r="M4" s="120"/>
      <c r="N4" s="120"/>
      <c r="O4" s="120"/>
      <c r="P4" s="121"/>
      <c r="Q4" s="9"/>
      <c r="R4" s="9"/>
      <c r="S4" s="129"/>
      <c r="T4" s="127"/>
      <c r="U4" s="127"/>
      <c r="V4" s="127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" t="s">
        <v>0</v>
      </c>
      <c r="B5" s="32" t="s">
        <v>3</v>
      </c>
      <c r="C5" s="13" t="s">
        <v>7</v>
      </c>
      <c r="D5" s="37" t="s">
        <v>2</v>
      </c>
      <c r="E5" s="35" t="s">
        <v>30</v>
      </c>
      <c r="F5" s="35" t="s">
        <v>30</v>
      </c>
      <c r="G5" s="36" t="s">
        <v>17</v>
      </c>
      <c r="H5" s="13" t="s">
        <v>34</v>
      </c>
      <c r="I5" s="111" t="s">
        <v>38</v>
      </c>
      <c r="J5" s="45" t="s">
        <v>39</v>
      </c>
      <c r="K5" s="67">
        <f>IF(COLUMN(K5)&lt;=nt+10,COLUMN(K5)-10,IF(J5=nt,"     ",""))</f>
        <v>1</v>
      </c>
      <c r="L5" s="25">
        <f>IF(COLUMN(L5)&lt;=nt+10,COLUMN(L5)-10,IF(K5=nt,"     ",""))</f>
        <v>2</v>
      </c>
      <c r="M5" s="25" t="str">
        <f>IF(COLUMN(M5)&lt;=nt+10,COLUMN(M5)-10,IF(L5=nt,"     ",""))</f>
        <v>     </v>
      </c>
      <c r="N5" s="25">
        <f>IF(COLUMN(N5)&lt;=nt+10,COLUMN(N5)-10,IF(M5=nt,"     ",""))</f>
      </c>
      <c r="O5" s="25">
        <f>IF(COLUMN(O5)&lt;=nt+10,COLUMN(O5)-10,IF(N5=nt,"     ",""))</f>
      </c>
      <c r="P5" s="45"/>
      <c r="Q5" s="9"/>
      <c r="R5" s="9"/>
      <c r="S5" s="10"/>
      <c r="T5" s="127"/>
      <c r="U5" s="127"/>
      <c r="V5" s="127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3">
        <f aca="true" t="shared" si="0" ref="A6:A11">IF(ROW(A6)&lt;=nt+5,ROW(A6)-5,IF(A5=nt,"     ",""))</f>
        <v>1</v>
      </c>
      <c r="B6" s="143" t="s">
        <v>101</v>
      </c>
      <c r="C6" s="143" t="s">
        <v>102</v>
      </c>
      <c r="D6" s="31">
        <v>2.5</v>
      </c>
      <c r="E6" s="5">
        <v>0.3</v>
      </c>
      <c r="F6" s="5">
        <v>0.5</v>
      </c>
      <c r="G6" s="5">
        <v>0</v>
      </c>
      <c r="H6" s="73">
        <v>0.2</v>
      </c>
      <c r="I6" s="44">
        <f aca="true" t="shared" si="1" ref="I6:I11">IF($A6&lt;=nt,SQRT(E6)*D6," ")</f>
        <v>1.369306393762915</v>
      </c>
      <c r="J6" s="94">
        <f aca="true" t="shared" si="2" ref="J6:J11">IF($A6&lt;=nt,H6*I6," ")</f>
        <v>0.27386127875258304</v>
      </c>
      <c r="K6" s="122">
        <v>1.5043907261602303</v>
      </c>
      <c r="L6" s="122">
        <v>0.6906817222458926</v>
      </c>
      <c r="M6" s="122" t="s">
        <v>44</v>
      </c>
      <c r="N6" s="122" t="s">
        <v>44</v>
      </c>
      <c r="O6" s="122" t="s">
        <v>44</v>
      </c>
      <c r="P6" s="73" t="s">
        <v>44</v>
      </c>
      <c r="Q6" s="9"/>
      <c r="R6" s="9"/>
      <c r="S6" s="130"/>
      <c r="T6" s="127"/>
      <c r="U6" s="128"/>
      <c r="V6" s="128"/>
      <c r="W6" s="21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>
        <f t="shared" si="0"/>
        <v>2</v>
      </c>
      <c r="B7" s="143" t="s">
        <v>103</v>
      </c>
      <c r="C7" s="143" t="s">
        <v>102</v>
      </c>
      <c r="D7" s="31">
        <v>2</v>
      </c>
      <c r="E7" s="5">
        <v>0.2</v>
      </c>
      <c r="F7" s="5">
        <v>0.5</v>
      </c>
      <c r="G7" s="5">
        <v>0</v>
      </c>
      <c r="H7" s="73">
        <v>-0.3</v>
      </c>
      <c r="I7" s="44">
        <f t="shared" si="1"/>
        <v>0.8944271909999159</v>
      </c>
      <c r="J7" s="94">
        <f t="shared" si="2"/>
        <v>-0.2683281572999747</v>
      </c>
      <c r="K7" s="122">
        <v>0.9686242891049555</v>
      </c>
      <c r="L7" s="122">
        <v>0.3379749937388423</v>
      </c>
      <c r="M7" s="122" t="s">
        <v>44</v>
      </c>
      <c r="N7" s="122" t="s">
        <v>44</v>
      </c>
      <c r="O7" s="122" t="s">
        <v>44</v>
      </c>
      <c r="P7" s="73" t="s">
        <v>44</v>
      </c>
      <c r="Q7" s="9"/>
      <c r="R7" s="9"/>
      <c r="S7" s="130"/>
      <c r="T7" s="127"/>
      <c r="U7" s="128"/>
      <c r="V7" s="128"/>
      <c r="W7" s="21"/>
      <c r="X7" s="10"/>
      <c r="Y7" s="10"/>
      <c r="Z7" s="10"/>
      <c r="AA7" s="10"/>
      <c r="AB7" s="10"/>
      <c r="AC7" s="10"/>
      <c r="AD7" s="10"/>
      <c r="AE7" s="10"/>
    </row>
    <row r="8" spans="1:31" ht="12.75">
      <c r="A8" s="3" t="str">
        <f t="shared" si="0"/>
        <v>     </v>
      </c>
      <c r="B8" s="5"/>
      <c r="C8" s="5"/>
      <c r="D8" s="31"/>
      <c r="E8" s="5"/>
      <c r="F8" s="5"/>
      <c r="G8" s="5"/>
      <c r="H8" s="73"/>
      <c r="I8" s="44" t="str">
        <f t="shared" si="1"/>
        <v> </v>
      </c>
      <c r="J8" s="94" t="str">
        <f t="shared" si="2"/>
        <v> </v>
      </c>
      <c r="K8" s="122" t="s">
        <v>44</v>
      </c>
      <c r="L8" s="122" t="s">
        <v>44</v>
      </c>
      <c r="M8" s="122" t="s">
        <v>44</v>
      </c>
      <c r="N8" s="122" t="s">
        <v>44</v>
      </c>
      <c r="O8" s="122" t="s">
        <v>44</v>
      </c>
      <c r="P8" s="73" t="s">
        <v>44</v>
      </c>
      <c r="Q8" s="9"/>
      <c r="R8" s="9"/>
      <c r="S8" s="130"/>
      <c r="T8" s="127"/>
      <c r="U8" s="128"/>
      <c r="V8" s="128"/>
      <c r="W8" s="21"/>
      <c r="X8" s="10"/>
      <c r="Y8" s="10"/>
      <c r="Z8" s="10"/>
      <c r="AA8" s="10"/>
      <c r="AB8" s="10"/>
      <c r="AC8" s="10"/>
      <c r="AD8" s="10"/>
      <c r="AE8" s="10"/>
    </row>
    <row r="9" spans="1:31" ht="12.75">
      <c r="A9" s="3">
        <f t="shared" si="0"/>
      </c>
      <c r="B9" s="5"/>
      <c r="C9" s="5"/>
      <c r="D9" s="31"/>
      <c r="E9" s="5"/>
      <c r="F9" s="5"/>
      <c r="G9" s="5"/>
      <c r="H9" s="73"/>
      <c r="I9" s="44" t="str">
        <f t="shared" si="1"/>
        <v> </v>
      </c>
      <c r="J9" s="94" t="str">
        <f t="shared" si="2"/>
        <v> </v>
      </c>
      <c r="K9" s="122" t="s">
        <v>44</v>
      </c>
      <c r="L9" s="122" t="s">
        <v>44</v>
      </c>
      <c r="M9" s="122" t="s">
        <v>44</v>
      </c>
      <c r="N9" s="122" t="s">
        <v>44</v>
      </c>
      <c r="O9" s="122" t="s">
        <v>44</v>
      </c>
      <c r="P9" s="73" t="s">
        <v>44</v>
      </c>
      <c r="Q9" s="9"/>
      <c r="R9" s="9"/>
      <c r="S9" s="130"/>
      <c r="T9" s="127"/>
      <c r="U9" s="128"/>
      <c r="V9" s="128"/>
      <c r="W9" s="21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>
        <f t="shared" si="0"/>
      </c>
      <c r="B10" s="5"/>
      <c r="C10" s="5"/>
      <c r="D10" s="31"/>
      <c r="E10" s="5"/>
      <c r="F10" s="5"/>
      <c r="G10" s="5"/>
      <c r="H10" s="73"/>
      <c r="I10" s="44" t="str">
        <f t="shared" si="1"/>
        <v> </v>
      </c>
      <c r="J10" s="94" t="str">
        <f t="shared" si="2"/>
        <v> </v>
      </c>
      <c r="K10" s="122" t="s">
        <v>44</v>
      </c>
      <c r="L10" s="122" t="s">
        <v>44</v>
      </c>
      <c r="M10" s="122" t="s">
        <v>44</v>
      </c>
      <c r="N10" s="122" t="s">
        <v>44</v>
      </c>
      <c r="O10" s="122" t="s">
        <v>44</v>
      </c>
      <c r="P10" s="73" t="s">
        <v>44</v>
      </c>
      <c r="Q10" s="9"/>
      <c r="R10" s="9"/>
      <c r="S10" s="130"/>
      <c r="T10" s="127"/>
      <c r="U10" s="128"/>
      <c r="V10" s="128"/>
      <c r="W10" s="21"/>
      <c r="X10" s="10">
        <f>IF(COLUMN(X10)&lt;=nt+3,COLUMN(X10)-3,IF(W10=nt,"Phenotypic Correlation",""))</f>
      </c>
      <c r="Y10" s="10">
        <f>IF(COLUMN(Y10)&lt;=nt+3,COLUMN(Y10)-3,IF(X10=nt,"Phenotypic Correlation",""))</f>
      </c>
      <c r="Z10" s="10">
        <f>IF(COLUMN(Z10)&lt;=nt+3,COLUMN(Z10)-3,IF(Y10=nt,"Correlation structure",""))</f>
      </c>
      <c r="AA10" s="10">
        <f>IF(COLUMN(AA10)&lt;=nt+3,COLUMN(AA10)-3,IF(Z10=nt,"Correlation structure",""))</f>
      </c>
      <c r="AB10" s="10"/>
      <c r="AC10" s="10"/>
      <c r="AD10" s="10"/>
      <c r="AE10" s="10"/>
    </row>
    <row r="11" spans="1:31" ht="12.75">
      <c r="A11" s="13">
        <f t="shared" si="0"/>
      </c>
      <c r="B11" s="33"/>
      <c r="C11" s="33"/>
      <c r="D11" s="34"/>
      <c r="E11" s="33"/>
      <c r="F11" s="33"/>
      <c r="G11" s="33"/>
      <c r="H11" s="74"/>
      <c r="I11" s="44" t="str">
        <f t="shared" si="1"/>
        <v> </v>
      </c>
      <c r="J11" s="94" t="str">
        <f t="shared" si="2"/>
        <v> </v>
      </c>
      <c r="K11" s="123" t="s">
        <v>44</v>
      </c>
      <c r="L11" s="123" t="s">
        <v>44</v>
      </c>
      <c r="M11" s="123" t="s">
        <v>44</v>
      </c>
      <c r="N11" s="123" t="s">
        <v>44</v>
      </c>
      <c r="O11" s="123" t="s">
        <v>44</v>
      </c>
      <c r="P11" s="74" t="s">
        <v>44</v>
      </c>
      <c r="Q11" s="9"/>
      <c r="R11" s="9"/>
      <c r="S11" s="10"/>
      <c r="T11" s="127"/>
      <c r="U11" s="127"/>
      <c r="V11" s="127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"/>
      <c r="B12" s="7"/>
      <c r="C12" s="27"/>
      <c r="D12" s="28" t="s">
        <v>25</v>
      </c>
      <c r="E12" s="27"/>
      <c r="F12" s="27"/>
      <c r="G12" s="27"/>
      <c r="H12" s="40"/>
      <c r="I12" s="39"/>
      <c r="J12" s="59" t="s">
        <v>26</v>
      </c>
      <c r="K12" s="38"/>
      <c r="L12" s="20"/>
      <c r="M12" s="20"/>
      <c r="N12" s="69"/>
      <c r="O12" s="56"/>
      <c r="P12" s="7"/>
      <c r="Q12" s="9"/>
      <c r="R12" s="9"/>
      <c r="S12" s="10"/>
      <c r="T12" s="127"/>
      <c r="U12" s="127"/>
      <c r="V12" s="127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18" t="s">
        <v>1</v>
      </c>
      <c r="B13" s="19"/>
      <c r="C13" s="17">
        <f>IF(COLUMN(C13)&lt;=nt+2,COLUMN(C13)-2,IF(B13=nt,"Phenotypic",""))</f>
        <v>1</v>
      </c>
      <c r="D13" s="17">
        <f>IF(COLUMN(D13)&lt;=nt+2,COLUMN(D13)-2,IF(C13=nt,"Phenotypic",""))</f>
        <v>2</v>
      </c>
      <c r="E13" s="17" t="str">
        <f>IF(COLUMN(E13)&lt;=nt+2,COLUMN(E13)-2,IF(D13=nt,"Phenotypic",""))</f>
        <v>Phenotypic</v>
      </c>
      <c r="F13" s="17"/>
      <c r="G13" s="149" t="s">
        <v>84</v>
      </c>
      <c r="H13" s="137"/>
      <c r="I13" s="79" t="s">
        <v>11</v>
      </c>
      <c r="J13" s="13" t="s">
        <v>13</v>
      </c>
      <c r="K13" s="13" t="s">
        <v>12</v>
      </c>
      <c r="L13" s="13" t="s">
        <v>14</v>
      </c>
      <c r="M13" s="13" t="s">
        <v>15</v>
      </c>
      <c r="N13" s="70" t="s">
        <v>16</v>
      </c>
      <c r="O13" s="56"/>
      <c r="P13" s="7"/>
      <c r="Q13" s="9"/>
      <c r="R13" s="7"/>
      <c r="S13" s="10"/>
      <c r="T13" s="127"/>
      <c r="U13" s="127"/>
      <c r="V13" s="127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3" t="str">
        <f>IF(ROW(A14)&lt;=nt+22,$B6,IF(A13=nt," Genetic Correlation   ",""))</f>
        <v>Milk</v>
      </c>
      <c r="B14" s="17">
        <f aca="true" t="shared" si="3" ref="B14:B20">IF(ROW(B14)&lt;=nt+13,ROW(B14)-13,IF(B13=nt," Genetic   ",""))</f>
        <v>1</v>
      </c>
      <c r="C14" s="4">
        <v>1</v>
      </c>
      <c r="D14" s="4">
        <v>0.4</v>
      </c>
      <c r="E14" s="4"/>
      <c r="F14" s="4"/>
      <c r="G14" s="5">
        <v>0.2</v>
      </c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1">
        <v>50</v>
      </c>
      <c r="O14" s="56"/>
      <c r="P14" s="7"/>
      <c r="Q14" s="9"/>
      <c r="R14" s="7"/>
      <c r="S14" s="10"/>
      <c r="T14" s="127"/>
      <c r="U14" s="127"/>
      <c r="V14" s="127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3" t="str">
        <f>IF(ROW(A15)&lt;=nt+22,$B7,IF(A14=nt," Genetic Correlation   ",""))</f>
        <v>Feed</v>
      </c>
      <c r="B15" s="17">
        <f t="shared" si="3"/>
        <v>2</v>
      </c>
      <c r="C15" s="4">
        <v>0.7</v>
      </c>
      <c r="D15" s="4">
        <v>1</v>
      </c>
      <c r="E15" s="4"/>
      <c r="F15" s="4"/>
      <c r="G15" s="5">
        <v>-0.3</v>
      </c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1">
        <v>2</v>
      </c>
      <c r="O15" s="56"/>
      <c r="P15" s="7"/>
      <c r="Q15" s="9"/>
      <c r="R15" s="7"/>
      <c r="S15" s="10"/>
      <c r="T15" s="127"/>
      <c r="U15" s="127"/>
      <c r="V15" s="127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3">
        <f>IF(ROW(A16)&lt;=nt+22,$B8,IF(A15=nt," Genetic Correlation   ",""))</f>
        <v>0</v>
      </c>
      <c r="B16" s="17" t="str">
        <f t="shared" si="3"/>
        <v> Genetic   </v>
      </c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6"/>
      <c r="P16" s="7"/>
      <c r="Q16" s="9"/>
      <c r="R16" s="7"/>
      <c r="S16" s="10"/>
      <c r="T16" s="127"/>
      <c r="U16" s="127"/>
      <c r="V16" s="127"/>
      <c r="W16" s="10"/>
      <c r="X16" s="10"/>
      <c r="Y16" s="10"/>
      <c r="Z16" s="10"/>
      <c r="AA16" s="127"/>
      <c r="AD16" s="10"/>
      <c r="AE16" s="10"/>
    </row>
    <row r="17" spans="1:31" ht="12.75">
      <c r="A17" s="3">
        <f>IF(ROW(A17)&lt;=nt+22,$B9,IF(A16=nt," Genetic Correlation   ",""))</f>
        <v>0</v>
      </c>
      <c r="B17" s="17">
        <f t="shared" si="3"/>
      </c>
      <c r="C17" s="4"/>
      <c r="D17" s="4"/>
      <c r="E17" s="4"/>
      <c r="F17" s="4"/>
      <c r="G17" s="142"/>
      <c r="H17" s="142"/>
      <c r="I17" s="142"/>
      <c r="J17" s="142"/>
      <c r="K17" s="142"/>
      <c r="L17" s="142"/>
      <c r="M17" s="142"/>
      <c r="N17" s="142"/>
      <c r="O17" s="56"/>
      <c r="P17" s="7"/>
      <c r="Q17" s="9"/>
      <c r="R17" s="7"/>
      <c r="S17" s="10"/>
      <c r="T17" s="127"/>
      <c r="U17" s="127"/>
      <c r="V17" s="127"/>
      <c r="W17" s="10"/>
      <c r="X17" s="10"/>
      <c r="Y17" s="10"/>
      <c r="Z17" s="10"/>
      <c r="AA17" s="127"/>
      <c r="AB17" s="127"/>
      <c r="AC17" s="10"/>
      <c r="AD17" s="10"/>
      <c r="AE17" s="10"/>
    </row>
    <row r="18" spans="1:31" ht="12.75">
      <c r="A18" s="15">
        <f>IF(ROW(A18)&lt;=nt+22,$B10,IF(A17=nt," Genetic Correlation   ",""))</f>
        <v>0</v>
      </c>
      <c r="B18" s="41">
        <f t="shared" si="3"/>
      </c>
      <c r="C18" s="4"/>
      <c r="D18" s="4"/>
      <c r="E18" s="4"/>
      <c r="F18" s="4"/>
      <c r="G18" s="142"/>
      <c r="H18" s="142"/>
      <c r="I18" s="142"/>
      <c r="J18" s="142"/>
      <c r="K18" s="142"/>
      <c r="L18" s="142"/>
      <c r="M18" s="142"/>
      <c r="N18" s="142"/>
      <c r="O18" s="56"/>
      <c r="P18" s="7"/>
      <c r="Q18" s="9"/>
      <c r="R18" s="7"/>
      <c r="S18" s="10"/>
      <c r="T18" s="127"/>
      <c r="U18" s="127"/>
      <c r="V18" s="127"/>
      <c r="W18" s="10"/>
      <c r="X18" s="10"/>
      <c r="Y18" s="10"/>
      <c r="Z18" s="10"/>
      <c r="AA18" s="127"/>
      <c r="AB18" s="127"/>
      <c r="AC18" s="10"/>
      <c r="AD18" s="10"/>
      <c r="AE18" s="10"/>
    </row>
    <row r="19" spans="1:31" ht="12.75">
      <c r="A19" s="13">
        <f>IF(ROW(A19)&lt;=nt+13,$B11,IF(A18=nt," Genetic Correlation   ",""))</f>
      </c>
      <c r="B19" s="42">
        <f t="shared" si="3"/>
      </c>
      <c r="C19" s="43"/>
      <c r="D19" s="43"/>
      <c r="E19" s="43"/>
      <c r="F19" s="4"/>
      <c r="G19" s="142"/>
      <c r="H19" s="142"/>
      <c r="I19" s="142"/>
      <c r="J19" s="142"/>
      <c r="K19" s="142"/>
      <c r="L19" s="142"/>
      <c r="M19" s="142"/>
      <c r="N19" s="142"/>
      <c r="O19" s="56"/>
      <c r="P19" s="7"/>
      <c r="Q19" s="9"/>
      <c r="R19" s="127"/>
      <c r="S19" s="10"/>
      <c r="T19" s="127"/>
      <c r="U19" s="127"/>
      <c r="V19" s="127"/>
      <c r="W19" s="127"/>
      <c r="X19" s="127"/>
      <c r="Y19" s="131"/>
      <c r="Z19" s="127"/>
      <c r="AA19" s="10"/>
      <c r="AB19" s="10"/>
      <c r="AC19" s="10"/>
      <c r="AD19" s="10"/>
      <c r="AE19" s="10"/>
    </row>
    <row r="20" spans="1:31" ht="9.75" customHeight="1">
      <c r="A20" s="53"/>
      <c r="B20" s="109">
        <f t="shared" si="3"/>
      </c>
      <c r="C20" s="112" t="s">
        <v>41</v>
      </c>
      <c r="D20" s="112" t="s">
        <v>41</v>
      </c>
      <c r="E20" s="112" t="s">
        <v>41</v>
      </c>
      <c r="F20" s="53"/>
      <c r="G20" s="53"/>
      <c r="H20" s="53"/>
      <c r="I20" s="53"/>
      <c r="J20" s="53"/>
      <c r="K20" s="53"/>
      <c r="L20" s="53"/>
      <c r="M20" s="53"/>
      <c r="N20" s="53"/>
      <c r="O20" s="56"/>
      <c r="P20" s="7"/>
      <c r="Q20" s="9"/>
      <c r="R20" s="127"/>
      <c r="S20" s="10"/>
      <c r="T20" s="127"/>
      <c r="U20" s="127"/>
      <c r="V20" s="127"/>
      <c r="W20" s="127"/>
      <c r="X20" s="127"/>
      <c r="Y20" s="131"/>
      <c r="Z20" s="127"/>
      <c r="AA20" s="10"/>
      <c r="AB20" s="10"/>
      <c r="AC20" s="10"/>
      <c r="AD20" s="10"/>
      <c r="AE20" s="10"/>
    </row>
    <row r="21" spans="1:31" ht="12.75">
      <c r="A21" s="83"/>
      <c r="B21" s="6"/>
      <c r="C21" s="83"/>
      <c r="D21" s="6"/>
      <c r="E21" s="6"/>
      <c r="F21" s="108" t="s">
        <v>10</v>
      </c>
      <c r="G21" s="107" t="s">
        <v>8</v>
      </c>
      <c r="H21" s="6"/>
      <c r="I21" s="6"/>
      <c r="J21" s="6"/>
      <c r="K21" s="6"/>
      <c r="L21" s="6"/>
      <c r="M21" s="6"/>
      <c r="N21" s="6"/>
      <c r="O21" s="56"/>
      <c r="P21" s="7"/>
      <c r="Q21" s="9"/>
      <c r="R21" s="10"/>
      <c r="S21" s="10"/>
      <c r="T21" s="127"/>
      <c r="U21" s="127"/>
      <c r="V21" s="127"/>
      <c r="W21" s="127"/>
      <c r="X21" s="128"/>
      <c r="Y21" s="128"/>
      <c r="Z21" s="131"/>
      <c r="AA21" s="127"/>
      <c r="AB21" s="127"/>
      <c r="AC21" s="10"/>
      <c r="AD21" s="10"/>
      <c r="AE21" s="10"/>
    </row>
    <row r="22" spans="1:31" ht="18">
      <c r="A22" s="58" t="s">
        <v>28</v>
      </c>
      <c r="B22" s="57"/>
      <c r="C22" s="88" t="s">
        <v>44</v>
      </c>
      <c r="D22" s="6"/>
      <c r="E22" s="6"/>
      <c r="F22" s="60">
        <v>0.08781555564589859</v>
      </c>
      <c r="G22" s="141">
        <v>0.41806774299341337</v>
      </c>
      <c r="H22" s="6"/>
      <c r="I22" s="6"/>
      <c r="J22" s="6"/>
      <c r="K22" s="6"/>
      <c r="L22" s="6"/>
      <c r="M22" s="6"/>
      <c r="N22" s="6"/>
      <c r="O22" s="56"/>
      <c r="P22" s="7"/>
      <c r="Q22" s="9"/>
      <c r="R22" s="10"/>
      <c r="S22" s="10"/>
      <c r="T22" s="10"/>
      <c r="U22" s="127"/>
      <c r="V22" s="127"/>
      <c r="W22" s="127"/>
      <c r="X22" s="128"/>
      <c r="Y22" s="128"/>
      <c r="Z22" s="131"/>
      <c r="AA22" s="127"/>
      <c r="AB22" s="127"/>
      <c r="AC22" s="10"/>
      <c r="AD22" s="10"/>
      <c r="AE22" s="10"/>
    </row>
    <row r="23" spans="1:31" ht="15.75">
      <c r="A23" s="11"/>
      <c r="B23" s="49" t="s">
        <v>9</v>
      </c>
      <c r="C23" s="89" t="s">
        <v>29</v>
      </c>
      <c r="D23" s="99"/>
      <c r="E23" s="103" t="s">
        <v>6</v>
      </c>
      <c r="F23" s="95"/>
      <c r="G23" s="100" t="s">
        <v>31</v>
      </c>
      <c r="H23" s="72"/>
      <c r="I23" s="61"/>
      <c r="J23" s="50"/>
      <c r="K23" s="51" t="s">
        <v>24</v>
      </c>
      <c r="L23" s="140"/>
      <c r="M23" s="50"/>
      <c r="N23" s="52"/>
      <c r="O23" s="56"/>
      <c r="P23" s="7"/>
      <c r="Q23" s="9"/>
      <c r="R23" s="10"/>
      <c r="S23" s="10"/>
      <c r="T23" s="10"/>
      <c r="U23" s="127"/>
      <c r="V23" s="127"/>
      <c r="W23" s="127"/>
      <c r="X23" s="128"/>
      <c r="Y23" s="128"/>
      <c r="Z23" s="131"/>
      <c r="AA23" s="127"/>
      <c r="AB23" s="127"/>
      <c r="AC23" s="10"/>
      <c r="AD23" s="10"/>
      <c r="AE23" s="10"/>
    </row>
    <row r="24" spans="1:31" ht="12.75">
      <c r="A24" s="12"/>
      <c r="B24" s="12"/>
      <c r="C24" s="67" t="s">
        <v>2</v>
      </c>
      <c r="D24" s="79"/>
      <c r="E24" s="13"/>
      <c r="F24" s="105" t="s">
        <v>39</v>
      </c>
      <c r="G24" s="67" t="s">
        <v>22</v>
      </c>
      <c r="H24" s="45" t="s">
        <v>23</v>
      </c>
      <c r="I24" s="62" t="s">
        <v>11</v>
      </c>
      <c r="J24" s="23" t="s">
        <v>13</v>
      </c>
      <c r="K24" s="23" t="s">
        <v>12</v>
      </c>
      <c r="L24" s="23" t="s">
        <v>14</v>
      </c>
      <c r="M24" s="24" t="s">
        <v>15</v>
      </c>
      <c r="N24" s="46" t="s">
        <v>16</v>
      </c>
      <c r="O24" s="56"/>
      <c r="P24" s="7"/>
      <c r="Q24" s="9"/>
      <c r="R24" s="10"/>
      <c r="S24" s="10"/>
      <c r="T24" s="10"/>
      <c r="U24" s="127"/>
      <c r="V24" s="127"/>
      <c r="W24" s="127"/>
      <c r="X24" s="128"/>
      <c r="Y24" s="128"/>
      <c r="Z24" s="131"/>
      <c r="AA24" s="127"/>
      <c r="AB24" s="127"/>
      <c r="AC24" s="10"/>
      <c r="AD24" s="10"/>
      <c r="AE24" s="10"/>
    </row>
    <row r="25" spans="1:31" ht="12.75">
      <c r="A25" s="26">
        <f aca="true" t="shared" si="4" ref="A25:A30">A6</f>
        <v>1</v>
      </c>
      <c r="B25" s="75" t="str">
        <f aca="true" t="shared" si="5" ref="B25:B30">IF(ROW(A6)&lt;=nt+5,B6,IF(A5=nt,"     ",""))</f>
        <v>Milk</v>
      </c>
      <c r="C25" s="44">
        <f aca="true" t="shared" si="6" ref="C25:C30">IF($A6&lt;=nt,SQRT(E6)*D6," ")</f>
        <v>1.369306393762915</v>
      </c>
      <c r="D25" s="125">
        <v>1.0667088293103946</v>
      </c>
      <c r="E25" s="104" t="str">
        <f aca="true" t="shared" si="7" ref="E25:E30">IF(ROW(A6)&lt;=nt+5,C6,IF(A5=nt,"     ",""))</f>
        <v>kg/day</v>
      </c>
      <c r="F25" s="96">
        <v>0.21334176586207892</v>
      </c>
      <c r="G25" s="101">
        <v>0.8957352960661924</v>
      </c>
      <c r="H25" s="73">
        <v>0.8956221510397981</v>
      </c>
      <c r="I25" s="63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47">
        <v>0.11356239661499637</v>
      </c>
      <c r="O25" s="56"/>
      <c r="P25" s="7"/>
      <c r="Q25" s="9"/>
      <c r="R25" s="10"/>
      <c r="S25" s="10"/>
      <c r="T25" s="10"/>
      <c r="U25" s="127"/>
      <c r="V25" s="127"/>
      <c r="W25" s="127"/>
      <c r="X25" s="128"/>
      <c r="Y25" s="128"/>
      <c r="Z25" s="131"/>
      <c r="AA25" s="127"/>
      <c r="AB25" s="127"/>
      <c r="AC25" s="10"/>
      <c r="AD25" s="10"/>
      <c r="AE25" s="10"/>
    </row>
    <row r="26" spans="1:31" ht="12.75">
      <c r="A26" s="26">
        <f t="shared" si="4"/>
        <v>2</v>
      </c>
      <c r="B26" s="76" t="str">
        <f t="shared" si="5"/>
        <v>Feed</v>
      </c>
      <c r="C26" s="44">
        <f t="shared" si="6"/>
        <v>0.8944271909999159</v>
      </c>
      <c r="D26" s="125">
        <v>0.418420700720601</v>
      </c>
      <c r="E26" s="104" t="str">
        <f t="shared" si="7"/>
        <v>kg/day</v>
      </c>
      <c r="F26" s="97">
        <v>-0.1255262102161803</v>
      </c>
      <c r="G26" s="101">
        <v>0.6499759550733804</v>
      </c>
      <c r="H26" s="73">
        <v>0.3086066999241838</v>
      </c>
      <c r="I26" s="63" t="s">
        <v>19</v>
      </c>
      <c r="J26" s="14" t="s">
        <v>19</v>
      </c>
      <c r="K26" s="14" t="s">
        <v>19</v>
      </c>
      <c r="L26" s="14" t="s">
        <v>19</v>
      </c>
      <c r="M26" s="106" t="s">
        <v>19</v>
      </c>
      <c r="N26" s="47">
        <v>-0.029839726663695523</v>
      </c>
      <c r="O26" s="56"/>
      <c r="P26" s="7"/>
      <c r="Q26" s="9"/>
      <c r="R26" s="10"/>
      <c r="S26" s="10"/>
      <c r="T26" s="10"/>
      <c r="U26" s="127"/>
      <c r="V26" s="127"/>
      <c r="W26" s="127"/>
      <c r="X26" s="128"/>
      <c r="Y26" s="128"/>
      <c r="Z26" s="131"/>
      <c r="AA26" s="127"/>
      <c r="AB26" s="127"/>
      <c r="AC26" s="10"/>
      <c r="AD26" s="10"/>
      <c r="AE26" s="10"/>
    </row>
    <row r="27" spans="1:31" ht="12.75">
      <c r="A27" s="26" t="str">
        <f t="shared" si="4"/>
        <v>     </v>
      </c>
      <c r="B27" s="76" t="str">
        <f t="shared" si="5"/>
        <v>     </v>
      </c>
      <c r="C27" s="44" t="str">
        <f t="shared" si="6"/>
        <v> </v>
      </c>
      <c r="D27" s="97" t="s">
        <v>44</v>
      </c>
      <c r="E27" s="104" t="str">
        <f t="shared" si="7"/>
        <v>     </v>
      </c>
      <c r="F27" s="97" t="s">
        <v>44</v>
      </c>
      <c r="G27" s="101" t="s">
        <v>44</v>
      </c>
      <c r="H27" s="73" t="s">
        <v>44</v>
      </c>
      <c r="I27" s="63" t="s">
        <v>44</v>
      </c>
      <c r="J27" s="14" t="s">
        <v>44</v>
      </c>
      <c r="K27" s="14" t="s">
        <v>44</v>
      </c>
      <c r="L27" s="14" t="s">
        <v>44</v>
      </c>
      <c r="M27" s="14" t="s">
        <v>44</v>
      </c>
      <c r="N27" s="47" t="s">
        <v>44</v>
      </c>
      <c r="O27" s="138">
        <f>O25+O26</f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26">
        <f t="shared" si="4"/>
      </c>
      <c r="B28" s="76">
        <f t="shared" si="5"/>
      </c>
      <c r="C28" s="44" t="str">
        <f t="shared" si="6"/>
        <v> </v>
      </c>
      <c r="D28" s="97" t="s">
        <v>44</v>
      </c>
      <c r="E28" s="104">
        <f t="shared" si="7"/>
      </c>
      <c r="F28" s="97" t="s">
        <v>44</v>
      </c>
      <c r="G28" s="101" t="s">
        <v>44</v>
      </c>
      <c r="H28" s="73" t="s">
        <v>44</v>
      </c>
      <c r="I28" s="63" t="s">
        <v>44</v>
      </c>
      <c r="J28" s="14" t="s">
        <v>44</v>
      </c>
      <c r="K28" s="14" t="s">
        <v>44</v>
      </c>
      <c r="L28" s="14" t="s">
        <v>44</v>
      </c>
      <c r="M28" s="14" t="s">
        <v>44</v>
      </c>
      <c r="N28" s="47" t="s">
        <v>44</v>
      </c>
      <c r="O28" s="9"/>
      <c r="P28" s="9"/>
      <c r="Q28" s="9">
        <v>1.8250777753319036</v>
      </c>
      <c r="R28" s="9" t="s">
        <v>99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26">
        <f t="shared" si="4"/>
      </c>
      <c r="B29" s="76">
        <f t="shared" si="5"/>
      </c>
      <c r="C29" s="44" t="str">
        <f t="shared" si="6"/>
        <v> </v>
      </c>
      <c r="D29" s="97" t="s">
        <v>44</v>
      </c>
      <c r="E29" s="104">
        <f t="shared" si="7"/>
      </c>
      <c r="F29" s="97" t="s">
        <v>44</v>
      </c>
      <c r="G29" s="101" t="s">
        <v>44</v>
      </c>
      <c r="H29" s="73" t="s">
        <v>44</v>
      </c>
      <c r="I29" s="63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47" t="s">
        <v>44</v>
      </c>
      <c r="O29" s="9"/>
      <c r="P29" s="9"/>
      <c r="Q29" s="9" t="s">
        <v>97</v>
      </c>
      <c r="R29" s="9" t="s">
        <v>98</v>
      </c>
      <c r="S29" s="10" t="s">
        <v>98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25">
        <f t="shared" si="4"/>
      </c>
      <c r="B30" s="77">
        <f t="shared" si="5"/>
      </c>
      <c r="C30" s="113" t="str">
        <f t="shared" si="6"/>
        <v> </v>
      </c>
      <c r="D30" s="98" t="s">
        <v>44</v>
      </c>
      <c r="E30" s="114">
        <f t="shared" si="7"/>
      </c>
      <c r="F30" s="98" t="s">
        <v>44</v>
      </c>
      <c r="G30" s="102" t="s">
        <v>44</v>
      </c>
      <c r="H30" s="74" t="s">
        <v>44</v>
      </c>
      <c r="I30" s="6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48" t="s">
        <v>44</v>
      </c>
      <c r="O30" s="9"/>
      <c r="P30" s="9"/>
      <c r="Q30" s="9">
        <v>1.8251588865423787</v>
      </c>
      <c r="R30" s="9">
        <v>0.9069615631458698</v>
      </c>
      <c r="S30" s="10">
        <v>-0.4212133936332038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9"/>
      <c r="B31" s="2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>
        <v>0.017206833356693985</v>
      </c>
      <c r="R31" s="9">
        <v>0.4212133936332038</v>
      </c>
      <c r="S31" s="10">
        <v>0.9069615631458698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4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9"/>
      <c r="B35" s="9"/>
      <c r="C35" s="9" t="s">
        <v>42</v>
      </c>
      <c r="D35" s="9"/>
      <c r="E35" s="9"/>
      <c r="F35" s="9"/>
      <c r="G35" s="9"/>
      <c r="H35" s="9"/>
      <c r="I35" s="9" t="s">
        <v>47</v>
      </c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9"/>
      <c r="B36" s="8">
        <v>1.8749999999999993</v>
      </c>
      <c r="C36" s="8">
        <v>0.8573214099741121</v>
      </c>
      <c r="D36" s="8"/>
      <c r="E36" s="8"/>
      <c r="F36" s="8"/>
      <c r="G36" s="8"/>
      <c r="H36" s="8"/>
      <c r="I36" s="8" t="s">
        <v>45</v>
      </c>
      <c r="J36" s="8" t="s">
        <v>45</v>
      </c>
      <c r="K36" s="8" t="s">
        <v>45</v>
      </c>
      <c r="L36" s="8" t="s">
        <v>45</v>
      </c>
      <c r="M36" s="8" t="s">
        <v>45</v>
      </c>
      <c r="N36" s="8" t="s">
        <v>45</v>
      </c>
      <c r="O36" s="8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9"/>
      <c r="B37" s="8">
        <v>0.7</v>
      </c>
      <c r="C37" s="8">
        <v>0.7999999999999999</v>
      </c>
      <c r="D37" s="8"/>
      <c r="E37" s="8"/>
      <c r="F37" s="8"/>
      <c r="G37" s="8"/>
      <c r="H37" s="8"/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9"/>
      <c r="B38" s="8"/>
      <c r="C38" s="8"/>
      <c r="D38" s="8"/>
      <c r="E38" s="8"/>
      <c r="F38" s="8"/>
      <c r="G38" s="8"/>
      <c r="H38" s="8"/>
      <c r="I38" s="8" t="s">
        <v>45</v>
      </c>
      <c r="J38" s="8" t="s">
        <v>45</v>
      </c>
      <c r="K38" s="8" t="s">
        <v>45</v>
      </c>
      <c r="L38" s="8" t="s">
        <v>45</v>
      </c>
      <c r="M38" s="8" t="s">
        <v>45</v>
      </c>
      <c r="N38" s="8" t="s">
        <v>45</v>
      </c>
      <c r="O38" s="8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9"/>
      <c r="B39" s="8"/>
      <c r="C39" s="8"/>
      <c r="D39" s="8"/>
      <c r="E39" s="8"/>
      <c r="F39" s="8"/>
      <c r="G39" s="8"/>
      <c r="H39" s="8"/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9"/>
      <c r="B40" s="8"/>
      <c r="C40" s="8"/>
      <c r="D40" s="8"/>
      <c r="E40" s="8"/>
      <c r="F40" s="8"/>
      <c r="G40" s="8"/>
      <c r="H40" s="8"/>
      <c r="I40" s="8" t="s">
        <v>45</v>
      </c>
      <c r="J40" s="8" t="s">
        <v>45</v>
      </c>
      <c r="K40" s="8" t="s">
        <v>45</v>
      </c>
      <c r="L40" s="8" t="s">
        <v>45</v>
      </c>
      <c r="M40" s="8" t="s">
        <v>45</v>
      </c>
      <c r="N40" s="8" t="s">
        <v>45</v>
      </c>
      <c r="O40" s="8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9"/>
      <c r="B41" s="8"/>
      <c r="C41" s="8"/>
      <c r="D41" s="8"/>
      <c r="E41" s="8"/>
      <c r="F41" s="8"/>
      <c r="G41" s="8"/>
      <c r="H41" s="8"/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9"/>
      <c r="B45" s="9"/>
      <c r="C45" s="9" t="s">
        <v>43</v>
      </c>
      <c r="D45" s="9"/>
      <c r="E45" s="9"/>
      <c r="F45" s="9"/>
      <c r="G45" s="9"/>
      <c r="H45" s="9"/>
      <c r="I45" s="9" t="s">
        <v>46</v>
      </c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30">
        <v>4.375000000000001</v>
      </c>
      <c r="C46" s="130">
        <v>1.1426785900258878</v>
      </c>
      <c r="D46" s="130"/>
      <c r="E46" s="130"/>
      <c r="F46" s="130"/>
      <c r="G46" s="130"/>
      <c r="H46" s="130"/>
      <c r="I46" s="130" t="s">
        <v>41</v>
      </c>
      <c r="J46" s="130" t="s">
        <v>41</v>
      </c>
      <c r="K46" s="130" t="s">
        <v>41</v>
      </c>
      <c r="L46" s="130" t="s">
        <v>41</v>
      </c>
      <c r="M46" s="130" t="s">
        <v>41</v>
      </c>
      <c r="N46" s="130" t="s">
        <v>41</v>
      </c>
      <c r="O46" s="1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30">
        <v>0.30539369907705677</v>
      </c>
      <c r="C47" s="130">
        <v>3.2</v>
      </c>
      <c r="D47" s="130"/>
      <c r="E47" s="130"/>
      <c r="F47" s="130"/>
      <c r="G47" s="130"/>
      <c r="H47" s="130"/>
      <c r="I47" s="130" t="s">
        <v>41</v>
      </c>
      <c r="J47" s="130" t="s">
        <v>41</v>
      </c>
      <c r="K47" s="130" t="s">
        <v>41</v>
      </c>
      <c r="L47" s="130" t="s">
        <v>41</v>
      </c>
      <c r="M47" s="130" t="s">
        <v>41</v>
      </c>
      <c r="N47" s="130" t="s">
        <v>41</v>
      </c>
      <c r="O47" s="13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30"/>
      <c r="C48" s="130"/>
      <c r="D48" s="130"/>
      <c r="E48" s="130"/>
      <c r="F48" s="130"/>
      <c r="G48" s="130"/>
      <c r="H48" s="130"/>
      <c r="I48" s="130" t="s">
        <v>41</v>
      </c>
      <c r="J48" s="130" t="s">
        <v>41</v>
      </c>
      <c r="K48" s="130" t="s">
        <v>41</v>
      </c>
      <c r="L48" s="130" t="s">
        <v>41</v>
      </c>
      <c r="M48" s="130" t="s">
        <v>41</v>
      </c>
      <c r="N48" s="130" t="s">
        <v>41</v>
      </c>
      <c r="O48" s="13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30"/>
      <c r="C49" s="130"/>
      <c r="D49" s="130"/>
      <c r="E49" s="130"/>
      <c r="F49" s="130"/>
      <c r="G49" s="130"/>
      <c r="H49" s="130"/>
      <c r="I49" s="130" t="s">
        <v>41</v>
      </c>
      <c r="J49" s="130" t="s">
        <v>41</v>
      </c>
      <c r="K49" s="130" t="s">
        <v>41</v>
      </c>
      <c r="L49" s="130" t="s">
        <v>41</v>
      </c>
      <c r="M49" s="130" t="s">
        <v>41</v>
      </c>
      <c r="N49" s="130" t="s">
        <v>41</v>
      </c>
      <c r="O49" s="13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22" ht="12.75">
      <c r="A50" s="10"/>
      <c r="B50" s="130"/>
      <c r="C50" s="130"/>
      <c r="D50" s="130"/>
      <c r="E50" s="130"/>
      <c r="F50" s="130"/>
      <c r="G50" s="130"/>
      <c r="H50" s="130"/>
      <c r="I50" s="130" t="s">
        <v>41</v>
      </c>
      <c r="J50" s="130" t="s">
        <v>41</v>
      </c>
      <c r="K50" s="130" t="s">
        <v>41</v>
      </c>
      <c r="L50" s="130" t="s">
        <v>41</v>
      </c>
      <c r="M50" s="132" t="s">
        <v>41</v>
      </c>
      <c r="N50" s="130" t="s">
        <v>41</v>
      </c>
      <c r="O50" s="13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30"/>
      <c r="C51" s="130"/>
      <c r="D51" s="130"/>
      <c r="E51" s="130"/>
      <c r="F51" s="130"/>
      <c r="G51" s="130"/>
      <c r="H51" s="130"/>
      <c r="I51" s="130" t="s">
        <v>41</v>
      </c>
      <c r="J51" s="130" t="s">
        <v>41</v>
      </c>
      <c r="K51" s="130" t="s">
        <v>41</v>
      </c>
      <c r="L51" s="130" t="s">
        <v>41</v>
      </c>
      <c r="M51" s="130" t="s">
        <v>41</v>
      </c>
      <c r="N51" s="130" t="s">
        <v>41</v>
      </c>
      <c r="O51" s="13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30"/>
      <c r="K52" s="130"/>
      <c r="L52" s="130"/>
      <c r="M52" s="130"/>
      <c r="N52" s="130"/>
      <c r="O52" s="13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30"/>
      <c r="K53" s="130"/>
      <c r="L53" s="130"/>
      <c r="M53" s="130"/>
      <c r="N53" s="130"/>
      <c r="O53" s="13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 t="s">
        <v>96</v>
      </c>
      <c r="H83" s="10"/>
      <c r="I83" s="10"/>
      <c r="J83" s="10" t="s">
        <v>95</v>
      </c>
      <c r="K83" s="10"/>
      <c r="L83" s="10"/>
      <c r="M83" s="147" t="s">
        <v>108</v>
      </c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 t="s">
        <v>94</v>
      </c>
      <c r="K85" s="10">
        <f>-G14/G15</f>
        <v>0.6666666666666667</v>
      </c>
      <c r="L85" s="10"/>
      <c r="M85" s="127">
        <f>G14</f>
        <v>0.2</v>
      </c>
      <c r="N85" s="127">
        <f>G15</f>
        <v>-0.3</v>
      </c>
      <c r="O85" s="10"/>
      <c r="P85" s="10"/>
      <c r="Q85" s="10"/>
      <c r="R85" s="10"/>
      <c r="S85" s="10"/>
      <c r="T85" s="10"/>
      <c r="U85" s="10"/>
      <c r="V85" s="10"/>
    </row>
    <row r="86" spans="10:17" ht="12.75">
      <c r="J86" s="146" t="s">
        <v>107</v>
      </c>
      <c r="K86">
        <f>IF(G15&gt;0,K85,99999)</f>
        <v>99999</v>
      </c>
      <c r="M86" s="148" t="s">
        <v>91</v>
      </c>
      <c r="N86" s="148" t="s">
        <v>92</v>
      </c>
      <c r="O86" s="146" t="s">
        <v>109</v>
      </c>
      <c r="P86" s="10"/>
      <c r="Q86" s="10"/>
    </row>
    <row r="87" spans="13:17" ht="12.75">
      <c r="M87" s="145">
        <f>D25</f>
        <v>1.0667088293103946</v>
      </c>
      <c r="N87" s="145">
        <f>D26</f>
        <v>0.418420700720601</v>
      </c>
      <c r="O87">
        <f>M87*M85+N87*N85</f>
        <v>0.08781555564589863</v>
      </c>
      <c r="P87" s="10"/>
      <c r="Q87" s="10"/>
    </row>
    <row r="88" spans="13:17" ht="12.75">
      <c r="M88" s="135">
        <f>($O$87-N88*N85)/$M$85</f>
        <v>1.3106776092703338</v>
      </c>
      <c r="N88" s="135">
        <f>MAX(I100:I136)</f>
        <v>0.5810665540272273</v>
      </c>
      <c r="P88" s="10"/>
      <c r="Q88" s="10"/>
    </row>
    <row r="89" spans="13:17" ht="12.75">
      <c r="M89" s="135">
        <f>($O$87-N89*N85)/$M$85</f>
        <v>-0.4325220528113477</v>
      </c>
      <c r="N89" s="135">
        <f>MIN(I100:I136)</f>
        <v>-0.5810665540272273</v>
      </c>
      <c r="P89" s="10"/>
      <c r="Q89" s="10"/>
    </row>
    <row r="90" spans="7:17" ht="12.75">
      <c r="G90" s="135">
        <v>0</v>
      </c>
      <c r="H90" s="135">
        <v>0</v>
      </c>
      <c r="M90" s="135"/>
      <c r="N90" s="135"/>
      <c r="P90" s="10"/>
      <c r="Q90" s="10"/>
    </row>
    <row r="91" spans="7:17" ht="12.75">
      <c r="G91" s="136">
        <v>0.7581498371257919</v>
      </c>
      <c r="H91" s="136">
        <v>0.0663943753076389</v>
      </c>
      <c r="J91">
        <v>0.7790139841376414</v>
      </c>
      <c r="K91">
        <v>0.46780856500217954</v>
      </c>
      <c r="M91" s="135"/>
      <c r="N91" s="135"/>
      <c r="P91" s="10"/>
      <c r="Q91" s="10"/>
    </row>
    <row r="92" spans="16:17" ht="12.75">
      <c r="P92" s="10"/>
      <c r="Q92" s="10"/>
    </row>
    <row r="93" spans="16:17" ht="12.75">
      <c r="P93" s="10"/>
      <c r="Q93" s="10"/>
    </row>
    <row r="94" spans="16:17" ht="12.75">
      <c r="P94" s="10"/>
      <c r="Q94" s="10"/>
    </row>
    <row r="95" spans="16:17" ht="12.75">
      <c r="P95" s="10"/>
      <c r="Q95" s="10"/>
    </row>
    <row r="96" spans="2:17" ht="12.75">
      <c r="B96" t="s">
        <v>82</v>
      </c>
      <c r="C96" t="s">
        <v>83</v>
      </c>
      <c r="P96" s="10"/>
      <c r="Q96" s="10"/>
    </row>
    <row r="97" spans="1:17" ht="12.75">
      <c r="A97" s="135" t="s">
        <v>80</v>
      </c>
      <c r="B97">
        <f>MAX(B101:B201)</f>
        <v>9.765625</v>
      </c>
      <c r="C97">
        <f>MAX(C101:C201)</f>
        <v>1</v>
      </c>
      <c r="D97">
        <f>B97/I6</f>
        <v>7.131804134181851</v>
      </c>
      <c r="E97">
        <f>C97/I7</f>
        <v>1.118033988749895</v>
      </c>
      <c r="P97" s="10"/>
      <c r="Q97" s="10"/>
    </row>
    <row r="98" spans="1:17" ht="12.75">
      <c r="A98" s="135" t="s">
        <v>81</v>
      </c>
      <c r="P98" s="10"/>
      <c r="Q98" s="10"/>
    </row>
    <row r="99" spans="1:9" ht="12.75">
      <c r="A99" s="135" t="s">
        <v>88</v>
      </c>
      <c r="B99" s="135" t="s">
        <v>89</v>
      </c>
      <c r="C99" s="135" t="s">
        <v>90</v>
      </c>
      <c r="D99" s="135" t="s">
        <v>85</v>
      </c>
      <c r="E99" s="135" t="s">
        <v>86</v>
      </c>
      <c r="F99" s="135" t="s">
        <v>87</v>
      </c>
      <c r="G99" s="135" t="s">
        <v>100</v>
      </c>
      <c r="H99" s="135" t="s">
        <v>91</v>
      </c>
      <c r="I99" s="135" t="s">
        <v>92</v>
      </c>
    </row>
    <row r="100" spans="1:9" ht="12.75">
      <c r="A100" s="135">
        <v>0</v>
      </c>
      <c r="B100" s="135">
        <v>-9.765625</v>
      </c>
      <c r="C100" s="135">
        <v>1</v>
      </c>
      <c r="D100" s="135">
        <v>0.6489454722889679</v>
      </c>
      <c r="E100" s="135">
        <v>-0.5516845746295159</v>
      </c>
      <c r="F100" s="135">
        <v>0.097260897659452</v>
      </c>
      <c r="G100">
        <v>0</v>
      </c>
      <c r="H100">
        <v>1.2252909357968653</v>
      </c>
      <c r="I100">
        <v>0.5690527297152879</v>
      </c>
    </row>
    <row r="101" spans="1:9" ht="12.75">
      <c r="A101" s="135">
        <v>1</v>
      </c>
      <c r="B101" s="135">
        <v>-7.962623999999998</v>
      </c>
      <c r="C101" s="135">
        <v>1</v>
      </c>
      <c r="D101" s="135">
        <v>0.6495334346968618</v>
      </c>
      <c r="E101" s="135">
        <v>-0.551617632816915</v>
      </c>
      <c r="F101" s="135">
        <v>0.09791580187994675</v>
      </c>
      <c r="G101">
        <v>0.17453292519943295</v>
      </c>
      <c r="H101">
        <v>1.1970815015265748</v>
      </c>
      <c r="I101">
        <v>0.5810665540272273</v>
      </c>
    </row>
    <row r="102" spans="1:9" ht="12.75">
      <c r="A102" s="135">
        <v>2</v>
      </c>
      <c r="B102" s="135">
        <v>-6.436342999999998</v>
      </c>
      <c r="C102" s="135">
        <v>1</v>
      </c>
      <c r="D102" s="135">
        <v>0.6502297070602092</v>
      </c>
      <c r="E102" s="135">
        <v>-0.551519978468049</v>
      </c>
      <c r="F102" s="135">
        <v>0.0987097285921602</v>
      </c>
      <c r="G102">
        <v>0.3490658503988659</v>
      </c>
      <c r="H102">
        <v>1.1324993515848676</v>
      </c>
      <c r="I102">
        <v>0.5754249651289133</v>
      </c>
    </row>
    <row r="103" spans="1:9" ht="12.75">
      <c r="A103" s="135">
        <v>3</v>
      </c>
      <c r="B103" s="135">
        <v>-5.153632000000002</v>
      </c>
      <c r="C103" s="135">
        <v>1</v>
      </c>
      <c r="D103" s="135">
        <v>0.6510462642771169</v>
      </c>
      <c r="E103" s="135">
        <v>-0.5513776222392842</v>
      </c>
      <c r="F103" s="135">
        <v>0.09966864203783266</v>
      </c>
      <c r="G103">
        <v>0.5235987755982988</v>
      </c>
      <c r="H103">
        <v>1.033506781917577</v>
      </c>
      <c r="I103">
        <v>0.5522993798442392</v>
      </c>
    </row>
    <row r="104" spans="1:9" ht="12.75">
      <c r="A104" s="135">
        <v>4</v>
      </c>
      <c r="B104" s="135">
        <v>-4.084101000000001</v>
      </c>
      <c r="C104" s="135">
        <v>1</v>
      </c>
      <c r="D104" s="135">
        <v>0.6519901625360708</v>
      </c>
      <c r="E104" s="135">
        <v>-0.5511710603621561</v>
      </c>
      <c r="F104" s="135">
        <v>0.10081910217391465</v>
      </c>
      <c r="G104">
        <v>0.6981317007977318</v>
      </c>
      <c r="H104">
        <v>0.9031116316613869</v>
      </c>
      <c r="I104">
        <v>0.5123924573799691</v>
      </c>
    </row>
    <row r="105" spans="1:9" ht="12.75">
      <c r="A105" s="135">
        <v>5</v>
      </c>
      <c r="B105" s="135">
        <v>-3.2</v>
      </c>
      <c r="C105" s="135">
        <v>1</v>
      </c>
      <c r="D105" s="135">
        <v>0.6530591026801463</v>
      </c>
      <c r="E105" s="135">
        <v>-0.5508742613095816</v>
      </c>
      <c r="F105" s="135">
        <v>0.10218484137056472</v>
      </c>
      <c r="G105">
        <v>0.8726646259971648</v>
      </c>
      <c r="H105">
        <v>0.7452758914737015</v>
      </c>
      <c r="I105">
        <v>0.45691674938130267</v>
      </c>
    </row>
    <row r="106" spans="1:9" ht="12.75">
      <c r="A106" s="135">
        <v>6</v>
      </c>
      <c r="B106" s="135">
        <v>-2.476098999999999</v>
      </c>
      <c r="C106" s="135">
        <v>1</v>
      </c>
      <c r="D106" s="135">
        <v>0.6542359938680118</v>
      </c>
      <c r="E106" s="135">
        <v>-0.5504547672466569</v>
      </c>
      <c r="F106" s="135">
        <v>0.10378122662135492</v>
      </c>
      <c r="G106">
        <v>1.0471975511965976</v>
      </c>
      <c r="H106">
        <v>0.5647953204513856</v>
      </c>
      <c r="I106">
        <v>0.3875578571637168</v>
      </c>
    </row>
    <row r="107" spans="1:9" ht="12.75">
      <c r="A107" s="135">
        <v>7</v>
      </c>
      <c r="B107" s="135">
        <v>-1.8895680000000001</v>
      </c>
      <c r="C107" s="135">
        <v>1</v>
      </c>
      <c r="D107" s="135">
        <v>0.6554839076906519</v>
      </c>
      <c r="E107" s="135">
        <v>-0.5498763160793259</v>
      </c>
      <c r="F107" s="135">
        <v>0.10560759161132605</v>
      </c>
      <c r="G107">
        <v>1.2217304763960306</v>
      </c>
      <c r="H107">
        <v>0.36715372941737656</v>
      </c>
      <c r="I107">
        <v>0.3064232155699496</v>
      </c>
    </row>
    <row r="108" spans="1:9" ht="12.75">
      <c r="A108" s="135">
        <v>8</v>
      </c>
      <c r="B108" s="135">
        <v>-1.419857</v>
      </c>
      <c r="C108" s="135">
        <v>1</v>
      </c>
      <c r="D108" s="135">
        <v>0.6567442064388751</v>
      </c>
      <c r="E108" s="135">
        <v>-0.5491056564374251</v>
      </c>
      <c r="F108" s="135">
        <v>0.10763855000144995</v>
      </c>
      <c r="G108">
        <v>1.3962634015954636</v>
      </c>
      <c r="H108">
        <v>0.15835635810377208</v>
      </c>
      <c r="I108">
        <v>0.21597805962871836</v>
      </c>
    </row>
    <row r="109" spans="1:9" ht="12.75">
      <c r="A109" s="135">
        <v>9</v>
      </c>
      <c r="B109" s="135">
        <v>-1.0485760000000002</v>
      </c>
      <c r="C109" s="135">
        <v>1</v>
      </c>
      <c r="D109" s="135">
        <v>0.657941469125976</v>
      </c>
      <c r="E109" s="135">
        <v>-0.5481243325525001</v>
      </c>
      <c r="F109" s="135">
        <v>0.1098171365734758</v>
      </c>
      <c r="G109">
        <v>1.5707963267948966</v>
      </c>
      <c r="H109">
        <v>-0.05525259101863184</v>
      </c>
      <c r="I109">
        <v>0.11897051963583999</v>
      </c>
    </row>
    <row r="110" spans="1:9" ht="12.75">
      <c r="A110" s="135">
        <v>10</v>
      </c>
      <c r="B110" s="135">
        <v>-0.759375</v>
      </c>
      <c r="C110" s="135">
        <v>1</v>
      </c>
      <c r="D110" s="135">
        <v>0.658997395934474</v>
      </c>
      <c r="E110" s="135">
        <v>-0.546943272176411</v>
      </c>
      <c r="F110" s="135">
        <v>0.112054123758063</v>
      </c>
      <c r="G110">
        <v>1.7453292519943295</v>
      </c>
      <c r="H110">
        <v>-0.26718271812209476</v>
      </c>
      <c r="I110">
        <v>0.01834812060581434</v>
      </c>
    </row>
    <row r="111" spans="1:9" ht="12.75">
      <c r="A111" s="135">
        <v>11</v>
      </c>
      <c r="B111" s="135">
        <v>-0.5378239999999999</v>
      </c>
      <c r="C111" s="135">
        <v>1</v>
      </c>
      <c r="D111" s="135">
        <v>0.659851010285486</v>
      </c>
      <c r="E111" s="135">
        <v>-0.5456136275934387</v>
      </c>
      <c r="F111" s="135">
        <v>0.1142373826920473</v>
      </c>
      <c r="G111">
        <v>1.9198621771937625</v>
      </c>
      <c r="H111">
        <v>-0.47099463353639676</v>
      </c>
      <c r="I111">
        <v>-0.08283177678422195</v>
      </c>
    </row>
    <row r="112" spans="1:9" ht="12.75">
      <c r="A112" s="135">
        <v>12</v>
      </c>
      <c r="B112" s="135">
        <v>-0.37129300000000004</v>
      </c>
      <c r="C112" s="135">
        <v>1</v>
      </c>
      <c r="D112" s="135">
        <v>0.6604764034530852</v>
      </c>
      <c r="E112" s="135">
        <v>-0.5442250902054855</v>
      </c>
      <c r="F112" s="135">
        <v>0.11625131324759974</v>
      </c>
      <c r="G112">
        <v>2.0943951023931953</v>
      </c>
      <c r="H112">
        <v>-0.6604956153454795</v>
      </c>
      <c r="I112">
        <v>-0.18149487255157098</v>
      </c>
    </row>
    <row r="113" spans="1:9" ht="12.75">
      <c r="A113" s="135">
        <v>13</v>
      </c>
      <c r="B113" s="135">
        <v>-0.24883199999999994</v>
      </c>
      <c r="C113" s="135">
        <v>1</v>
      </c>
      <c r="D113" s="135">
        <v>0.6608878806313117</v>
      </c>
      <c r="E113" s="135">
        <v>-0.5428874093770987</v>
      </c>
      <c r="F113" s="135">
        <v>0.11800047125421298</v>
      </c>
      <c r="G113">
        <v>2.2689280275926285</v>
      </c>
      <c r="H113">
        <v>-0.8299277721091985</v>
      </c>
      <c r="I113">
        <v>-0.27464333845727784</v>
      </c>
    </row>
    <row r="114" spans="1:9" ht="12.75">
      <c r="A114" s="135">
        <v>14</v>
      </c>
      <c r="B114" s="135">
        <v>-0.16105100000000006</v>
      </c>
      <c r="C114" s="135">
        <v>1</v>
      </c>
      <c r="D114" s="135">
        <v>0.6611293456453577</v>
      </c>
      <c r="E114" s="135">
        <v>-0.5417013653045127</v>
      </c>
      <c r="F114" s="135">
        <v>0.11942798034084501</v>
      </c>
      <c r="G114">
        <v>2.443460952792061</v>
      </c>
      <c r="H114">
        <v>-0.9741429934810953</v>
      </c>
      <c r="I114">
        <v>-0.3594469055001949</v>
      </c>
    </row>
    <row r="115" spans="1:9" ht="12.75">
      <c r="A115" s="135">
        <v>15</v>
      </c>
      <c r="B115" s="135">
        <v>-0.1</v>
      </c>
      <c r="C115" s="135">
        <v>1</v>
      </c>
      <c r="D115" s="135">
        <v>0.661255029480814</v>
      </c>
      <c r="E115" s="135">
        <v>-0.5407333483350725</v>
      </c>
      <c r="F115" s="135">
        <v>0.12052168114574158</v>
      </c>
      <c r="G115">
        <v>2.6179938779914944</v>
      </c>
      <c r="H115">
        <v>-1.088759372936209</v>
      </c>
      <c r="I115">
        <v>-0.4333288602083993</v>
      </c>
    </row>
    <row r="116" spans="1:9" ht="12.75">
      <c r="A116" s="135">
        <v>16</v>
      </c>
      <c r="B116" s="135">
        <v>-0.059049000000000004</v>
      </c>
      <c r="C116" s="135">
        <v>1</v>
      </c>
      <c r="D116" s="135">
        <v>0.6613127090579447</v>
      </c>
      <c r="E116" s="135">
        <v>-0.5400050967439629</v>
      </c>
      <c r="F116" s="135">
        <v>0.1213076123139818</v>
      </c>
      <c r="G116">
        <v>2.792526803190927</v>
      </c>
      <c r="H116">
        <v>-1.170294349783482</v>
      </c>
      <c r="I116">
        <v>-0.49404433677415477</v>
      </c>
    </row>
    <row r="117" spans="1:9" ht="12.75">
      <c r="A117" s="135">
        <v>17</v>
      </c>
      <c r="B117" s="135">
        <v>-0.032768000000000005</v>
      </c>
      <c r="C117" s="135">
        <v>1</v>
      </c>
      <c r="D117" s="135">
        <v>0.6613358388637789</v>
      </c>
      <c r="E117" s="135">
        <v>-0.5394997774986762</v>
      </c>
      <c r="F117" s="135">
        <v>0.12183606136510272</v>
      </c>
      <c r="G117">
        <v>2.9670597283903604</v>
      </c>
      <c r="H117">
        <v>-1.2162705250100982</v>
      </c>
      <c r="I117">
        <v>-0.5397485261655246</v>
      </c>
    </row>
    <row r="118" spans="1:9" ht="12.75">
      <c r="A118" s="135">
        <v>18</v>
      </c>
      <c r="B118" s="135">
        <v>-0.016806999999999996</v>
      </c>
      <c r="C118" s="135">
        <v>1</v>
      </c>
      <c r="D118" s="135">
        <v>0.6613438204452657</v>
      </c>
      <c r="E118" s="135">
        <v>-0.5391771145297867</v>
      </c>
      <c r="F118" s="135">
        <v>0.12216670591547907</v>
      </c>
      <c r="G118">
        <v>3.141592653589793</v>
      </c>
      <c r="H118">
        <v>-1.2252909357968653</v>
      </c>
      <c r="I118">
        <v>-0.5690527297152879</v>
      </c>
    </row>
    <row r="119" spans="1:9" ht="12.75">
      <c r="A119" s="135">
        <v>19</v>
      </c>
      <c r="B119" s="135">
        <v>-0.007775999999999998</v>
      </c>
      <c r="C119" s="135">
        <v>1</v>
      </c>
      <c r="D119" s="135">
        <v>0.661346129855502</v>
      </c>
      <c r="E119" s="135">
        <v>-0.5389889758858549</v>
      </c>
      <c r="F119" s="135">
        <v>0.12235715396964708</v>
      </c>
      <c r="G119">
        <v>3.3161255787892263</v>
      </c>
      <c r="H119">
        <v>-1.1970815015265748</v>
      </c>
      <c r="I119">
        <v>-0.5810665540272273</v>
      </c>
    </row>
    <row r="120" spans="1:9" ht="12.75">
      <c r="A120" s="135">
        <v>20</v>
      </c>
      <c r="B120" s="135">
        <v>-0.003125</v>
      </c>
      <c r="C120" s="135">
        <v>1</v>
      </c>
      <c r="D120" s="135">
        <v>0.6613466663669102</v>
      </c>
      <c r="E120" s="135">
        <v>-0.5388904631559263</v>
      </c>
      <c r="F120" s="135">
        <v>0.12245620321098394</v>
      </c>
      <c r="G120">
        <v>3.490658503988659</v>
      </c>
      <c r="H120">
        <v>-1.1324993515848678</v>
      </c>
      <c r="I120">
        <v>-0.5754249651289133</v>
      </c>
    </row>
    <row r="121" spans="1:9" ht="12.75">
      <c r="A121" s="135">
        <v>21</v>
      </c>
      <c r="B121" s="135">
        <v>-0.0010240000000000002</v>
      </c>
      <c r="C121" s="135">
        <v>1</v>
      </c>
      <c r="D121" s="135">
        <v>0.6613467594066191</v>
      </c>
      <c r="E121" s="135">
        <v>-0.5388455945196536</v>
      </c>
      <c r="F121" s="135">
        <v>0.1225011648869655</v>
      </c>
      <c r="G121">
        <v>3.6651914291880923</v>
      </c>
      <c r="H121">
        <v>-1.0335067819175767</v>
      </c>
      <c r="I121">
        <v>-0.5522993798442392</v>
      </c>
    </row>
    <row r="122" spans="1:9" ht="12.75">
      <c r="A122" s="135">
        <v>22</v>
      </c>
      <c r="B122" s="135">
        <v>-0.00024299999999999994</v>
      </c>
      <c r="C122" s="135">
        <v>1</v>
      </c>
      <c r="D122" s="135">
        <v>0.6613467700078629</v>
      </c>
      <c r="E122" s="135">
        <v>-0.538828856836575</v>
      </c>
      <c r="F122" s="135">
        <v>0.1225179131712879</v>
      </c>
      <c r="G122">
        <v>3.839724354387525</v>
      </c>
      <c r="H122">
        <v>-0.9031116316613869</v>
      </c>
      <c r="I122">
        <v>-0.5123924573799691</v>
      </c>
    </row>
    <row r="123" spans="1:9" ht="12.75">
      <c r="A123" s="135">
        <v>23</v>
      </c>
      <c r="B123" s="135">
        <v>-3.2000000000000005E-05</v>
      </c>
      <c r="C123" s="135">
        <v>1</v>
      </c>
      <c r="D123" s="135">
        <v>0.6613467706303452</v>
      </c>
      <c r="E123" s="135">
        <v>-0.538824329393153</v>
      </c>
      <c r="F123" s="135">
        <v>0.12252244123719225</v>
      </c>
      <c r="G123">
        <v>4.014257279586958</v>
      </c>
      <c r="H123">
        <v>-0.7452758914737017</v>
      </c>
      <c r="I123">
        <v>-0.4569167493813028</v>
      </c>
    </row>
    <row r="124" spans="1:9" ht="12.75">
      <c r="A124" s="135">
        <v>24</v>
      </c>
      <c r="B124" s="135">
        <v>-1.0000000000000002E-06</v>
      </c>
      <c r="C124" s="135">
        <v>1</v>
      </c>
      <c r="D124" s="135">
        <v>0.6613467706413239</v>
      </c>
      <c r="E124" s="135">
        <v>-0.538823664027009</v>
      </c>
      <c r="F124" s="135">
        <v>0.12252310661431487</v>
      </c>
      <c r="G124">
        <v>4.1887902047863905</v>
      </c>
      <c r="H124">
        <v>-0.564795320451386</v>
      </c>
      <c r="I124">
        <v>-0.38755785716371693</v>
      </c>
    </row>
    <row r="125" spans="1:9" ht="12.75">
      <c r="A125" s="135">
        <v>25</v>
      </c>
      <c r="B125" s="135">
        <v>0</v>
      </c>
      <c r="C125" s="135">
        <v>1</v>
      </c>
      <c r="D125" s="135">
        <v>0.6613467706413345</v>
      </c>
      <c r="E125" s="135">
        <v>-0.5388236425627456</v>
      </c>
      <c r="F125" s="135">
        <v>0.1225231280785889</v>
      </c>
      <c r="G125">
        <v>4.363323129985823</v>
      </c>
      <c r="H125">
        <v>-0.36715372941737723</v>
      </c>
      <c r="I125">
        <v>-0.30642321556994995</v>
      </c>
    </row>
    <row r="126" spans="1:9" ht="12.75">
      <c r="A126" s="135">
        <v>26</v>
      </c>
      <c r="B126" s="135">
        <v>1.0000000000000002E-06</v>
      </c>
      <c r="C126" s="135">
        <v>1</v>
      </c>
      <c r="D126" s="135">
        <v>0.6613467706413237</v>
      </c>
      <c r="E126" s="135">
        <v>-0.5388236210984297</v>
      </c>
      <c r="F126" s="135">
        <v>0.122523149542894</v>
      </c>
      <c r="G126">
        <v>4.537856055185257</v>
      </c>
      <c r="H126">
        <v>-0.158356358103772</v>
      </c>
      <c r="I126">
        <v>-0.2159780596287183</v>
      </c>
    </row>
    <row r="127" spans="1:9" ht="12.75">
      <c r="A127" s="135">
        <v>27</v>
      </c>
      <c r="B127" s="135">
        <v>3.2000000000000005E-05</v>
      </c>
      <c r="C127" s="135">
        <v>1</v>
      </c>
      <c r="D127" s="135">
        <v>0.6613467706303443</v>
      </c>
      <c r="E127" s="135">
        <v>-0.5388229556786157</v>
      </c>
      <c r="F127" s="135">
        <v>0.1225238149517286</v>
      </c>
      <c r="G127">
        <v>4.71238898038469</v>
      </c>
      <c r="H127">
        <v>0.0552525910186317</v>
      </c>
      <c r="I127">
        <v>-0.11897051963584006</v>
      </c>
    </row>
    <row r="128" spans="1:9" ht="12.75">
      <c r="A128" s="135">
        <v>28</v>
      </c>
      <c r="B128" s="135">
        <v>0.00024299999999999994</v>
      </c>
      <c r="C128" s="135">
        <v>1</v>
      </c>
      <c r="D128" s="135">
        <v>0.6613467700073611</v>
      </c>
      <c r="E128" s="135">
        <v>-0.5388184251910136</v>
      </c>
      <c r="F128" s="135">
        <v>0.12252834481634745</v>
      </c>
      <c r="G128">
        <v>4.886921905584122</v>
      </c>
      <c r="H128">
        <v>0.2671827181220943</v>
      </c>
      <c r="I128">
        <v>-0.018348120605814533</v>
      </c>
    </row>
    <row r="129" spans="1:9" ht="12.75">
      <c r="A129" s="135">
        <v>29</v>
      </c>
      <c r="B129" s="135">
        <v>0.0010240000000000002</v>
      </c>
      <c r="C129" s="135">
        <v>1</v>
      </c>
      <c r="D129" s="135">
        <v>0.6613467593690644</v>
      </c>
      <c r="E129" s="135">
        <v>-0.5388016355940725</v>
      </c>
      <c r="F129" s="135">
        <v>0.12254512377499194</v>
      </c>
      <c r="G129">
        <v>5.061454830783555</v>
      </c>
      <c r="H129">
        <v>0.4709946335363961</v>
      </c>
      <c r="I129">
        <v>0.08283177678422164</v>
      </c>
    </row>
    <row r="130" spans="1:9" ht="12.75">
      <c r="A130" s="135">
        <v>30</v>
      </c>
      <c r="B130" s="135">
        <v>0.003125</v>
      </c>
      <c r="C130" s="135">
        <v>1</v>
      </c>
      <c r="D130" s="135">
        <v>0.6613466652995292</v>
      </c>
      <c r="E130" s="135">
        <v>-0.5387563096278188</v>
      </c>
      <c r="F130" s="135">
        <v>0.1225903556717104</v>
      </c>
      <c r="G130">
        <v>5.235987755982989</v>
      </c>
      <c r="H130">
        <v>0.66049561534548</v>
      </c>
      <c r="I130">
        <v>0.18149487255157126</v>
      </c>
    </row>
    <row r="131" spans="1:9" ht="12.75">
      <c r="A131" s="135">
        <v>31</v>
      </c>
      <c r="B131" s="135">
        <v>0.007775999999999998</v>
      </c>
      <c r="C131" s="135">
        <v>1</v>
      </c>
      <c r="D131" s="135">
        <v>0.6613461134092758</v>
      </c>
      <c r="E131" s="135">
        <v>-0.538655136783165</v>
      </c>
      <c r="F131" s="135">
        <v>0.12269097662611084</v>
      </c>
      <c r="G131">
        <v>5.410520681182422</v>
      </c>
      <c r="H131">
        <v>0.8299277721091984</v>
      </c>
      <c r="I131">
        <v>0.27464333845727773</v>
      </c>
    </row>
    <row r="132" spans="1:9" ht="12.75">
      <c r="A132" s="135">
        <v>32</v>
      </c>
      <c r="B132" s="135">
        <v>0.016806999999999996</v>
      </c>
      <c r="C132" s="135">
        <v>1</v>
      </c>
      <c r="D132" s="135">
        <v>0.66134365433693</v>
      </c>
      <c r="E132" s="135">
        <v>-0.5384553465639421</v>
      </c>
      <c r="F132" s="135">
        <v>0.12288830777298787</v>
      </c>
      <c r="G132">
        <v>5.585053606381854</v>
      </c>
      <c r="H132">
        <v>0.9741429934810951</v>
      </c>
      <c r="I132">
        <v>0.35944690550019476</v>
      </c>
    </row>
    <row r="133" spans="1:9" ht="12.75">
      <c r="A133" s="135">
        <v>33</v>
      </c>
      <c r="B133" s="135">
        <v>0.032768000000000005</v>
      </c>
      <c r="C133" s="135">
        <v>1</v>
      </c>
      <c r="D133" s="135">
        <v>0.6613346065812812</v>
      </c>
      <c r="E133" s="135">
        <v>-0.5380911111201977</v>
      </c>
      <c r="F133" s="135">
        <v>0.12324349546108349</v>
      </c>
      <c r="G133">
        <v>5.759586531581287</v>
      </c>
      <c r="H133">
        <v>1.0887593729362086</v>
      </c>
      <c r="I133">
        <v>0.43332886020839906</v>
      </c>
    </row>
    <row r="134" spans="1:9" ht="12.75">
      <c r="A134" s="135">
        <v>34</v>
      </c>
      <c r="B134" s="135">
        <v>0.059049000000000004</v>
      </c>
      <c r="C134" s="135">
        <v>1</v>
      </c>
      <c r="D134" s="135">
        <v>0.661305475698865</v>
      </c>
      <c r="E134" s="135">
        <v>-0.5374585785555137</v>
      </c>
      <c r="F134" s="135">
        <v>0.12384689714335129</v>
      </c>
      <c r="G134">
        <v>5.934119456780721</v>
      </c>
      <c r="H134">
        <v>1.1702943497834817</v>
      </c>
      <c r="I134">
        <v>0.4940443367741548</v>
      </c>
    </row>
    <row r="135" spans="1:9" ht="12.75">
      <c r="A135" s="135">
        <v>35</v>
      </c>
      <c r="B135" s="135">
        <v>0.1</v>
      </c>
      <c r="C135" s="135">
        <v>1</v>
      </c>
      <c r="D135" s="135">
        <v>0.6612196025805305</v>
      </c>
      <c r="E135" s="135">
        <v>-0.5363836652153764</v>
      </c>
      <c r="F135" s="135">
        <v>0.12483593736515408</v>
      </c>
      <c r="G135">
        <v>6.108652381980153</v>
      </c>
      <c r="H135">
        <v>1.2162705250100982</v>
      </c>
      <c r="I135">
        <v>0.5397485261655245</v>
      </c>
    </row>
    <row r="136" spans="1:9" ht="12.75">
      <c r="A136" s="135">
        <v>36</v>
      </c>
      <c r="B136" s="135">
        <v>0.16105100000000006</v>
      </c>
      <c r="C136" s="135">
        <v>1</v>
      </c>
      <c r="D136" s="135">
        <v>0.6609782813614656</v>
      </c>
      <c r="E136" s="135">
        <v>-0.5345466991825081</v>
      </c>
      <c r="F136" s="135">
        <v>0.12643158217895756</v>
      </c>
      <c r="G136">
        <v>6.283185307179586</v>
      </c>
      <c r="H136">
        <v>1.2252909357968653</v>
      </c>
      <c r="I136">
        <v>0.5690527297152879</v>
      </c>
    </row>
    <row r="137" spans="1:6" ht="12.75">
      <c r="A137" s="135">
        <v>37</v>
      </c>
      <c r="B137" s="135">
        <v>0.24883199999999994</v>
      </c>
      <c r="C137" s="135">
        <v>1</v>
      </c>
      <c r="D137" s="135">
        <v>0.6603038224832488</v>
      </c>
      <c r="E137" s="135">
        <v>-0.5312853433592133</v>
      </c>
      <c r="F137" s="135">
        <v>0.12901847912403552</v>
      </c>
    </row>
    <row r="138" spans="1:6" ht="12.75">
      <c r="A138" s="135">
        <v>38</v>
      </c>
      <c r="B138" s="135">
        <v>0.37129300000000004</v>
      </c>
      <c r="C138" s="135">
        <v>1</v>
      </c>
      <c r="D138" s="135">
        <v>0.6583264281801873</v>
      </c>
      <c r="E138" s="135">
        <v>-0.5249890751125295</v>
      </c>
      <c r="F138" s="135">
        <v>0.13333735306765782</v>
      </c>
    </row>
    <row r="139" spans="1:6" ht="12.75">
      <c r="A139" s="135">
        <v>39</v>
      </c>
      <c r="B139" s="135">
        <v>0.5378239999999999</v>
      </c>
      <c r="C139" s="135">
        <v>1</v>
      </c>
      <c r="D139" s="135">
        <v>0.6517257282822672</v>
      </c>
      <c r="E139" s="135">
        <v>-0.5107362348612721</v>
      </c>
      <c r="F139" s="135">
        <v>0.1409894934209951</v>
      </c>
    </row>
    <row r="140" spans="1:6" ht="12.75">
      <c r="A140" s="135">
        <v>40</v>
      </c>
      <c r="B140" s="135">
        <v>0.759375</v>
      </c>
      <c r="C140" s="135">
        <v>1</v>
      </c>
      <c r="D140" s="135">
        <v>0.6224954198109985</v>
      </c>
      <c r="E140" s="135">
        <v>-0.466935149165772</v>
      </c>
      <c r="F140" s="135">
        <v>0.15556027064522654</v>
      </c>
    </row>
    <row r="141" spans="1:6" ht="12.75">
      <c r="A141" s="135">
        <v>41</v>
      </c>
      <c r="B141" s="135">
        <v>1.0485760000000002</v>
      </c>
      <c r="C141" s="135">
        <v>1</v>
      </c>
      <c r="D141" s="135">
        <v>0.40388276505929765</v>
      </c>
      <c r="E141" s="135">
        <v>-0.23471220500065826</v>
      </c>
      <c r="F141" s="135">
        <v>0.1691705600586394</v>
      </c>
    </row>
    <row r="142" spans="1:6" ht="12.75">
      <c r="A142" s="135">
        <v>42</v>
      </c>
      <c r="B142" s="135">
        <v>1.419857</v>
      </c>
      <c r="C142" s="135">
        <v>1</v>
      </c>
      <c r="D142" s="135">
        <v>-0.3456487844853253</v>
      </c>
      <c r="E142" s="135">
        <v>0.38318935070459254</v>
      </c>
      <c r="F142" s="135">
        <v>0.03754056621926721</v>
      </c>
    </row>
    <row r="143" spans="1:6" ht="12.75">
      <c r="A143" s="135">
        <v>43</v>
      </c>
      <c r="B143" s="135">
        <v>1.8895680000000001</v>
      </c>
      <c r="C143" s="135">
        <v>1</v>
      </c>
      <c r="D143" s="135">
        <v>-0.5593131222397723</v>
      </c>
      <c r="E143" s="135">
        <v>0.5192719130535974</v>
      </c>
      <c r="F143" s="135">
        <v>-0.04004120918617482</v>
      </c>
    </row>
    <row r="144" spans="1:6" ht="12.75">
      <c r="A144" s="135">
        <v>44</v>
      </c>
      <c r="B144" s="135">
        <v>2.476098999999999</v>
      </c>
      <c r="C144" s="135">
        <v>1</v>
      </c>
      <c r="D144" s="135">
        <v>-0.6056832981178495</v>
      </c>
      <c r="E144" s="135">
        <v>0.5413159790741433</v>
      </c>
      <c r="F144" s="135">
        <v>-0.06436731904370618</v>
      </c>
    </row>
    <row r="145" spans="1:6" ht="12.75">
      <c r="A145" s="135">
        <v>45</v>
      </c>
      <c r="B145" s="135">
        <v>3.2</v>
      </c>
      <c r="C145" s="135">
        <v>1</v>
      </c>
      <c r="D145" s="135">
        <v>-0.6225097581071155</v>
      </c>
      <c r="E145" s="135">
        <v>0.5474093562151912</v>
      </c>
      <c r="F145" s="135">
        <v>-0.07510040189192435</v>
      </c>
    </row>
    <row r="146" spans="1:6" ht="12.75">
      <c r="A146" s="135">
        <v>46</v>
      </c>
      <c r="B146" s="135">
        <v>4.084101000000001</v>
      </c>
      <c r="C146" s="135">
        <v>1</v>
      </c>
      <c r="D146" s="135">
        <v>-0.6305883523807666</v>
      </c>
      <c r="E146" s="135">
        <v>0.549676152336697</v>
      </c>
      <c r="F146" s="135">
        <v>-0.08091220004406963</v>
      </c>
    </row>
    <row r="147" spans="1:6" ht="12.75">
      <c r="A147" s="135">
        <v>47</v>
      </c>
      <c r="B147" s="135">
        <v>5.153632000000002</v>
      </c>
      <c r="C147" s="135">
        <v>1</v>
      </c>
      <c r="D147" s="135">
        <v>-0.6351353138918714</v>
      </c>
      <c r="E147" s="135">
        <v>0.5506784762090732</v>
      </c>
      <c r="F147" s="135">
        <v>-0.08445683768279821</v>
      </c>
    </row>
    <row r="148" spans="1:6" ht="12.75">
      <c r="A148" s="135">
        <v>48</v>
      </c>
      <c r="B148" s="135">
        <v>6.436342999999998</v>
      </c>
      <c r="C148" s="135">
        <v>1</v>
      </c>
      <c r="D148" s="135">
        <v>-0.637963321691378</v>
      </c>
      <c r="E148" s="135">
        <v>0.5511740676380489</v>
      </c>
      <c r="F148" s="135">
        <v>-0.08678925405332916</v>
      </c>
    </row>
    <row r="149" spans="1:6" ht="12.75">
      <c r="A149" s="135">
        <v>49</v>
      </c>
      <c r="B149" s="135">
        <v>7.962623999999998</v>
      </c>
      <c r="C149" s="135">
        <v>1</v>
      </c>
      <c r="D149" s="135">
        <v>-0.6398453042957744</v>
      </c>
      <c r="E149" s="135">
        <v>0.5514390209768463</v>
      </c>
      <c r="F149" s="135">
        <v>-0.08840628331892808</v>
      </c>
    </row>
    <row r="150" spans="1:6" ht="12.75">
      <c r="A150" s="135">
        <v>50</v>
      </c>
      <c r="B150" s="135">
        <v>9.765625</v>
      </c>
      <c r="C150" s="135">
        <v>1</v>
      </c>
      <c r="D150" s="135">
        <v>-0.6411598954969787</v>
      </c>
      <c r="E150" s="135">
        <v>0.551589112168153</v>
      </c>
      <c r="F150" s="135">
        <v>-0.08957078332882573</v>
      </c>
    </row>
    <row r="151" spans="1:6" ht="12.75">
      <c r="A151" s="135">
        <v>50</v>
      </c>
      <c r="B151" s="135">
        <v>9.765625</v>
      </c>
      <c r="C151" s="135">
        <v>-1</v>
      </c>
      <c r="D151" s="135">
        <v>-0.6489454722889679</v>
      </c>
      <c r="E151" s="135">
        <v>0.5516845746295159</v>
      </c>
      <c r="F151" s="135">
        <v>-0.097260897659452</v>
      </c>
    </row>
    <row r="152" spans="1:6" ht="12.75">
      <c r="A152" s="135">
        <v>49</v>
      </c>
      <c r="B152" s="135">
        <v>7.962623999999998</v>
      </c>
      <c r="C152" s="135">
        <v>-1</v>
      </c>
      <c r="D152" s="135">
        <v>-0.6495334346968618</v>
      </c>
      <c r="E152" s="135">
        <v>0.551617632816915</v>
      </c>
      <c r="F152" s="135">
        <v>-0.09791580187994675</v>
      </c>
    </row>
    <row r="153" spans="1:6" ht="12.75">
      <c r="A153" s="135">
        <v>48</v>
      </c>
      <c r="B153" s="135">
        <v>6.436342999999998</v>
      </c>
      <c r="C153" s="135">
        <v>-1</v>
      </c>
      <c r="D153" s="135">
        <v>-0.6502297070602092</v>
      </c>
      <c r="E153" s="135">
        <v>0.551519978468049</v>
      </c>
      <c r="F153" s="135">
        <v>-0.0987097285921602</v>
      </c>
    </row>
    <row r="154" spans="1:6" ht="12.75">
      <c r="A154" s="135">
        <v>47</v>
      </c>
      <c r="B154" s="135">
        <v>5.153632000000002</v>
      </c>
      <c r="C154" s="135">
        <v>-1</v>
      </c>
      <c r="D154" s="135">
        <v>-0.6510462642771169</v>
      </c>
      <c r="E154" s="135">
        <v>0.5513776222392842</v>
      </c>
      <c r="F154" s="135">
        <v>-0.09966864203783266</v>
      </c>
    </row>
    <row r="155" spans="1:6" ht="12.75">
      <c r="A155" s="135">
        <v>46</v>
      </c>
      <c r="B155" s="135">
        <v>4.084101000000001</v>
      </c>
      <c r="C155" s="135">
        <v>-1</v>
      </c>
      <c r="D155" s="135">
        <v>-0.6519901625360708</v>
      </c>
      <c r="E155" s="135">
        <v>0.5511710603621561</v>
      </c>
      <c r="F155" s="135">
        <v>-0.10081910217391465</v>
      </c>
    </row>
    <row r="156" spans="1:6" ht="12.75">
      <c r="A156" s="135">
        <v>45</v>
      </c>
      <c r="B156" s="135">
        <v>3.2</v>
      </c>
      <c r="C156" s="135">
        <v>-1</v>
      </c>
      <c r="D156" s="135">
        <v>-0.6530591026801463</v>
      </c>
      <c r="E156" s="135">
        <v>0.5508742613095816</v>
      </c>
      <c r="F156" s="135">
        <v>-0.10218484137056472</v>
      </c>
    </row>
    <row r="157" spans="1:6" ht="12.75">
      <c r="A157" s="135">
        <v>44</v>
      </c>
      <c r="B157" s="135">
        <v>2.476098999999999</v>
      </c>
      <c r="C157" s="135">
        <v>-1</v>
      </c>
      <c r="D157" s="135">
        <v>-0.6542359938680118</v>
      </c>
      <c r="E157" s="135">
        <v>0.5504547672466569</v>
      </c>
      <c r="F157" s="135">
        <v>-0.10378122662135492</v>
      </c>
    </row>
    <row r="158" spans="1:6" ht="12.75">
      <c r="A158" s="135">
        <v>43</v>
      </c>
      <c r="B158" s="135">
        <v>1.8895680000000001</v>
      </c>
      <c r="C158" s="135">
        <v>-1</v>
      </c>
      <c r="D158" s="135">
        <v>-0.6554839076906519</v>
      </c>
      <c r="E158" s="135">
        <v>0.5498763160793259</v>
      </c>
      <c r="F158" s="135">
        <v>-0.10560759161132605</v>
      </c>
    </row>
    <row r="159" spans="1:6" ht="12.75">
      <c r="A159" s="135">
        <v>42</v>
      </c>
      <c r="B159" s="135">
        <v>1.419857</v>
      </c>
      <c r="C159" s="135">
        <v>-1</v>
      </c>
      <c r="D159" s="135">
        <v>-0.6567442064388751</v>
      </c>
      <c r="E159" s="135">
        <v>0.5491056564374251</v>
      </c>
      <c r="F159" s="135">
        <v>-0.10763855000144995</v>
      </c>
    </row>
    <row r="160" spans="1:6" ht="12.75">
      <c r="A160" s="135">
        <v>41</v>
      </c>
      <c r="B160" s="135">
        <v>1.0485760000000002</v>
      </c>
      <c r="C160" s="135">
        <v>-1</v>
      </c>
      <c r="D160" s="135">
        <v>-0.657941469125976</v>
      </c>
      <c r="E160" s="135">
        <v>0.5481243325525001</v>
      </c>
      <c r="F160" s="135">
        <v>-0.1098171365734758</v>
      </c>
    </row>
    <row r="161" spans="1:6" ht="12.75">
      <c r="A161" s="135">
        <v>40</v>
      </c>
      <c r="B161" s="135">
        <v>0.759375</v>
      </c>
      <c r="C161" s="135">
        <v>-1</v>
      </c>
      <c r="D161" s="135">
        <v>-0.658997395934474</v>
      </c>
      <c r="E161" s="135">
        <v>0.546943272176411</v>
      </c>
      <c r="F161" s="135">
        <v>-0.112054123758063</v>
      </c>
    </row>
    <row r="162" spans="1:6" ht="12.75">
      <c r="A162" s="135">
        <v>39</v>
      </c>
      <c r="B162" s="135">
        <v>0.5378239999999999</v>
      </c>
      <c r="C162" s="135">
        <v>-1</v>
      </c>
      <c r="D162" s="135">
        <v>-0.659851010285486</v>
      </c>
      <c r="E162" s="135">
        <v>0.5456136275934387</v>
      </c>
      <c r="F162" s="135">
        <v>-0.1142373826920473</v>
      </c>
    </row>
    <row r="163" spans="1:6" ht="12.75">
      <c r="A163" s="135">
        <v>38</v>
      </c>
      <c r="B163" s="135">
        <v>0.37129300000000004</v>
      </c>
      <c r="C163" s="135">
        <v>-1</v>
      </c>
      <c r="D163" s="135">
        <v>-0.6604764034530852</v>
      </c>
      <c r="E163" s="135">
        <v>0.5442250902054855</v>
      </c>
      <c r="F163" s="135">
        <v>-0.11625131324759974</v>
      </c>
    </row>
    <row r="164" spans="1:6" ht="12.75">
      <c r="A164" s="135">
        <v>37</v>
      </c>
      <c r="B164" s="135">
        <v>0.24883199999999994</v>
      </c>
      <c r="C164" s="135">
        <v>-1</v>
      </c>
      <c r="D164" s="135">
        <v>-0.6608878806313117</v>
      </c>
      <c r="E164" s="135">
        <v>0.5428874093770987</v>
      </c>
      <c r="F164" s="135">
        <v>-0.11800047125421298</v>
      </c>
    </row>
    <row r="165" spans="1:6" ht="12.75">
      <c r="A165" s="135">
        <v>36</v>
      </c>
      <c r="B165" s="135">
        <v>0.16105100000000006</v>
      </c>
      <c r="C165" s="135">
        <v>-1</v>
      </c>
      <c r="D165" s="135">
        <v>-0.6611293456453577</v>
      </c>
      <c r="E165" s="135">
        <v>0.5417013653045127</v>
      </c>
      <c r="F165" s="135">
        <v>-0.11942798034084501</v>
      </c>
    </row>
    <row r="166" spans="1:6" ht="12.75">
      <c r="A166" s="135">
        <v>35</v>
      </c>
      <c r="B166" s="135">
        <v>0.1</v>
      </c>
      <c r="C166" s="135">
        <v>-1</v>
      </c>
      <c r="D166" s="135">
        <v>-0.661255029480814</v>
      </c>
      <c r="E166" s="135">
        <v>0.5407333483350725</v>
      </c>
      <c r="F166" s="135">
        <v>-0.12052168114574158</v>
      </c>
    </row>
    <row r="167" spans="1:6" ht="12.75">
      <c r="A167" s="135">
        <v>34</v>
      </c>
      <c r="B167" s="135">
        <v>0.059049000000000004</v>
      </c>
      <c r="C167" s="135">
        <v>-1</v>
      </c>
      <c r="D167" s="135">
        <v>-0.6613127090579447</v>
      </c>
      <c r="E167" s="135">
        <v>0.5400050967439629</v>
      </c>
      <c r="F167" s="135">
        <v>-0.1213076123139818</v>
      </c>
    </row>
    <row r="168" spans="1:6" ht="12.75">
      <c r="A168" s="135">
        <v>33</v>
      </c>
      <c r="B168" s="135">
        <v>0.032768000000000005</v>
      </c>
      <c r="C168" s="135">
        <v>-1</v>
      </c>
      <c r="D168" s="135">
        <v>-0.6613358388637789</v>
      </c>
      <c r="E168" s="135">
        <v>0.5394997774986762</v>
      </c>
      <c r="F168" s="135">
        <v>-0.12183606136510272</v>
      </c>
    </row>
    <row r="169" spans="1:6" ht="12.75">
      <c r="A169" s="135">
        <v>32</v>
      </c>
      <c r="B169" s="135">
        <v>0.016806999999999996</v>
      </c>
      <c r="C169" s="135">
        <v>-1</v>
      </c>
      <c r="D169" s="135">
        <v>-0.6613438204452657</v>
      </c>
      <c r="E169" s="135">
        <v>0.5391771145297867</v>
      </c>
      <c r="F169" s="135">
        <v>-0.12216670591547907</v>
      </c>
    </row>
    <row r="170" spans="1:6" ht="12.75">
      <c r="A170" s="135">
        <v>31</v>
      </c>
      <c r="B170" s="135">
        <v>0.007775999999999998</v>
      </c>
      <c r="C170" s="135">
        <v>-1</v>
      </c>
      <c r="D170" s="135">
        <v>-0.661346129855502</v>
      </c>
      <c r="E170" s="135">
        <v>0.5389889758858549</v>
      </c>
      <c r="F170" s="135">
        <v>-0.12235715396964708</v>
      </c>
    </row>
    <row r="171" spans="1:6" ht="12.75">
      <c r="A171" s="135">
        <v>30</v>
      </c>
      <c r="B171" s="135">
        <v>0.003125</v>
      </c>
      <c r="C171" s="135">
        <v>-1</v>
      </c>
      <c r="D171" s="135">
        <v>-0.6613466663669102</v>
      </c>
      <c r="E171" s="135">
        <v>0.5388904631559263</v>
      </c>
      <c r="F171" s="135">
        <v>-0.12245620321098394</v>
      </c>
    </row>
    <row r="172" spans="1:6" ht="12.75">
      <c r="A172" s="135">
        <v>29</v>
      </c>
      <c r="B172" s="135">
        <v>0.0010240000000000002</v>
      </c>
      <c r="C172" s="135">
        <v>-1</v>
      </c>
      <c r="D172" s="135">
        <v>-0.6613467594066191</v>
      </c>
      <c r="E172" s="135">
        <v>0.5388455945196536</v>
      </c>
      <c r="F172" s="135">
        <v>-0.1225011648869655</v>
      </c>
    </row>
    <row r="173" spans="1:6" ht="12.75">
      <c r="A173" s="135">
        <v>28</v>
      </c>
      <c r="B173" s="135">
        <v>0.00024299999999999994</v>
      </c>
      <c r="C173" s="135">
        <v>-1</v>
      </c>
      <c r="D173" s="135">
        <v>-0.6613467700078629</v>
      </c>
      <c r="E173" s="135">
        <v>0.538828856836575</v>
      </c>
      <c r="F173" s="135">
        <v>-0.1225179131712879</v>
      </c>
    </row>
    <row r="174" spans="1:6" ht="12.75">
      <c r="A174" s="135">
        <v>27</v>
      </c>
      <c r="B174" s="135">
        <v>3.2000000000000005E-05</v>
      </c>
      <c r="C174" s="135">
        <v>-1</v>
      </c>
      <c r="D174" s="135">
        <v>-0.6613467706303452</v>
      </c>
      <c r="E174" s="135">
        <v>0.538824329393153</v>
      </c>
      <c r="F174" s="135">
        <v>-0.12252244123719225</v>
      </c>
    </row>
    <row r="175" spans="1:6" ht="12.75">
      <c r="A175" s="135">
        <v>26</v>
      </c>
      <c r="B175" s="135">
        <v>1.0000000000000002E-06</v>
      </c>
      <c r="C175" s="135">
        <v>-1</v>
      </c>
      <c r="D175" s="135">
        <v>-0.6613467706413239</v>
      </c>
      <c r="E175" s="135">
        <v>0.538823664027009</v>
      </c>
      <c r="F175" s="135">
        <v>-0.12252310661431487</v>
      </c>
    </row>
    <row r="176" spans="1:6" ht="12.75">
      <c r="A176" s="135">
        <v>25</v>
      </c>
      <c r="B176" s="135">
        <v>0</v>
      </c>
      <c r="C176" s="135">
        <v>-1</v>
      </c>
      <c r="D176" s="135">
        <v>-0.6613467706413345</v>
      </c>
      <c r="E176" s="135">
        <v>0.5388236425627456</v>
      </c>
      <c r="F176" s="135">
        <v>-0.1225231280785889</v>
      </c>
    </row>
    <row r="177" spans="1:6" ht="12.75">
      <c r="A177" s="135">
        <v>24</v>
      </c>
      <c r="B177" s="135">
        <v>-1.0000000000000002E-06</v>
      </c>
      <c r="C177" s="135">
        <v>-1</v>
      </c>
      <c r="D177" s="135">
        <v>-0.6613467706413237</v>
      </c>
      <c r="E177" s="135">
        <v>0.5388236210984297</v>
      </c>
      <c r="F177" s="135">
        <v>-0.122523149542894</v>
      </c>
    </row>
    <row r="178" spans="1:6" ht="12.75">
      <c r="A178" s="135">
        <v>23</v>
      </c>
      <c r="B178" s="135">
        <v>-3.2000000000000005E-05</v>
      </c>
      <c r="C178" s="135">
        <v>-1</v>
      </c>
      <c r="D178" s="135">
        <v>-0.6613467706303443</v>
      </c>
      <c r="E178" s="135">
        <v>0.5388229556786157</v>
      </c>
      <c r="F178" s="135">
        <v>-0.1225238149517286</v>
      </c>
    </row>
    <row r="179" spans="1:6" ht="12.75">
      <c r="A179" s="135">
        <v>22</v>
      </c>
      <c r="B179" s="135">
        <v>-0.00024299999999999994</v>
      </c>
      <c r="C179" s="135">
        <v>-1</v>
      </c>
      <c r="D179" s="135">
        <v>-0.6613467700073611</v>
      </c>
      <c r="E179" s="135">
        <v>0.5388184251910136</v>
      </c>
      <c r="F179" s="135">
        <v>-0.12252834481634745</v>
      </c>
    </row>
    <row r="180" spans="1:6" ht="12.75">
      <c r="A180" s="135">
        <v>21</v>
      </c>
      <c r="B180" s="135">
        <v>-0.0010240000000000002</v>
      </c>
      <c r="C180" s="135">
        <v>-1</v>
      </c>
      <c r="D180" s="135">
        <v>-0.6613467593690644</v>
      </c>
      <c r="E180" s="135">
        <v>0.5388016355940725</v>
      </c>
      <c r="F180" s="135">
        <v>-0.12254512377499194</v>
      </c>
    </row>
    <row r="181" spans="1:6" ht="12.75">
      <c r="A181" s="135">
        <v>20</v>
      </c>
      <c r="B181" s="135">
        <v>-0.003125</v>
      </c>
      <c r="C181" s="135">
        <v>-1</v>
      </c>
      <c r="D181" s="135">
        <v>-0.6613466652995292</v>
      </c>
      <c r="E181" s="135">
        <v>0.5387563096278188</v>
      </c>
      <c r="F181" s="135">
        <v>-0.1225903556717104</v>
      </c>
    </row>
    <row r="182" spans="1:6" ht="12.75">
      <c r="A182" s="135">
        <v>19</v>
      </c>
      <c r="B182" s="135">
        <v>-0.007775999999999998</v>
      </c>
      <c r="C182" s="135">
        <v>-1</v>
      </c>
      <c r="D182" s="135">
        <v>-0.6613461134092758</v>
      </c>
      <c r="E182" s="135">
        <v>0.538655136783165</v>
      </c>
      <c r="F182" s="135">
        <v>-0.12269097662611084</v>
      </c>
    </row>
    <row r="183" spans="1:6" ht="12.75">
      <c r="A183" s="135">
        <v>18</v>
      </c>
      <c r="B183" s="135">
        <v>-0.016806999999999996</v>
      </c>
      <c r="C183" s="135">
        <v>-1</v>
      </c>
      <c r="D183" s="135">
        <v>-0.66134365433693</v>
      </c>
      <c r="E183" s="135">
        <v>0.5384553465639421</v>
      </c>
      <c r="F183" s="135">
        <v>-0.12288830777298787</v>
      </c>
    </row>
    <row r="184" spans="1:6" ht="12.75">
      <c r="A184" s="135">
        <v>17</v>
      </c>
      <c r="B184" s="135">
        <v>-0.032768000000000005</v>
      </c>
      <c r="C184" s="135">
        <v>-1</v>
      </c>
      <c r="D184" s="135">
        <v>-0.6613346065812812</v>
      </c>
      <c r="E184" s="135">
        <v>0.5380911111201977</v>
      </c>
      <c r="F184" s="135">
        <v>-0.12324349546108349</v>
      </c>
    </row>
    <row r="185" spans="1:6" ht="12.75">
      <c r="A185" s="135">
        <v>16</v>
      </c>
      <c r="B185" s="135">
        <v>-0.059049000000000004</v>
      </c>
      <c r="C185" s="135">
        <v>-1</v>
      </c>
      <c r="D185" s="135">
        <v>-0.661305475698865</v>
      </c>
      <c r="E185" s="135">
        <v>0.5374585785555137</v>
      </c>
      <c r="F185" s="135">
        <v>-0.12384689714335129</v>
      </c>
    </row>
    <row r="186" spans="1:6" ht="12.75">
      <c r="A186" s="135">
        <v>15</v>
      </c>
      <c r="B186" s="135">
        <v>-0.1</v>
      </c>
      <c r="C186" s="135">
        <v>-1</v>
      </c>
      <c r="D186" s="135">
        <v>-0.6612196025805305</v>
      </c>
      <c r="E186" s="135">
        <v>0.5363836652153764</v>
      </c>
      <c r="F186" s="135">
        <v>-0.12483593736515408</v>
      </c>
    </row>
    <row r="187" spans="1:6" ht="12.75">
      <c r="A187" s="135">
        <v>14</v>
      </c>
      <c r="B187" s="135">
        <v>-0.16105100000000006</v>
      </c>
      <c r="C187" s="135">
        <v>-1</v>
      </c>
      <c r="D187" s="135">
        <v>-0.6609782813614656</v>
      </c>
      <c r="E187" s="135">
        <v>0.5345466991825081</v>
      </c>
      <c r="F187" s="135">
        <v>-0.12643158217895756</v>
      </c>
    </row>
    <row r="188" spans="1:6" ht="12.75">
      <c r="A188" s="135">
        <v>13</v>
      </c>
      <c r="B188" s="135">
        <v>-0.24883199999999994</v>
      </c>
      <c r="C188" s="135">
        <v>-1</v>
      </c>
      <c r="D188" s="135">
        <v>-0.6603038224832488</v>
      </c>
      <c r="E188" s="135">
        <v>0.5312853433592133</v>
      </c>
      <c r="F188" s="135">
        <v>-0.12901847912403552</v>
      </c>
    </row>
    <row r="189" spans="1:6" ht="12.75">
      <c r="A189" s="135">
        <v>12</v>
      </c>
      <c r="B189" s="135">
        <v>-0.37129300000000004</v>
      </c>
      <c r="C189" s="135">
        <v>-1</v>
      </c>
      <c r="D189" s="135">
        <v>-0.6583264281801873</v>
      </c>
      <c r="E189" s="135">
        <v>0.5249890751125295</v>
      </c>
      <c r="F189" s="135">
        <v>-0.13333735306765782</v>
      </c>
    </row>
    <row r="190" spans="1:6" ht="12.75">
      <c r="A190" s="135">
        <v>11</v>
      </c>
      <c r="B190" s="135">
        <v>-0.5378239999999999</v>
      </c>
      <c r="C190" s="135">
        <v>-1</v>
      </c>
      <c r="D190" s="135">
        <v>-0.6517257282822672</v>
      </c>
      <c r="E190" s="135">
        <v>0.5107362348612721</v>
      </c>
      <c r="F190" s="135">
        <v>-0.1409894934209951</v>
      </c>
    </row>
    <row r="191" spans="1:6" ht="12.75">
      <c r="A191" s="135">
        <v>10</v>
      </c>
      <c r="B191" s="135">
        <v>-0.759375</v>
      </c>
      <c r="C191" s="135">
        <v>-1</v>
      </c>
      <c r="D191" s="135">
        <v>-0.6224954198109985</v>
      </c>
      <c r="E191" s="135">
        <v>0.466935149165772</v>
      </c>
      <c r="F191" s="135">
        <v>-0.15556027064522654</v>
      </c>
    </row>
    <row r="192" spans="1:6" ht="12.75">
      <c r="A192" s="135">
        <v>9</v>
      </c>
      <c r="B192" s="135">
        <v>-1.0485760000000002</v>
      </c>
      <c r="C192" s="135">
        <v>-1</v>
      </c>
      <c r="D192" s="135">
        <v>-0.40388276505929765</v>
      </c>
      <c r="E192" s="135">
        <v>0.23471220500065826</v>
      </c>
      <c r="F192" s="135">
        <v>-0.1691705600586394</v>
      </c>
    </row>
    <row r="193" spans="1:6" ht="12.75">
      <c r="A193" s="135">
        <v>8</v>
      </c>
      <c r="B193" s="135">
        <v>-1.419857</v>
      </c>
      <c r="C193" s="135">
        <v>-1</v>
      </c>
      <c r="D193" s="135">
        <v>0.3456487844853253</v>
      </c>
      <c r="E193" s="135">
        <v>-0.38318935070459254</v>
      </c>
      <c r="F193" s="135">
        <v>-0.03754056621926721</v>
      </c>
    </row>
    <row r="194" spans="1:6" ht="12.75">
      <c r="A194" s="135">
        <v>7</v>
      </c>
      <c r="B194" s="135">
        <v>-1.8895680000000001</v>
      </c>
      <c r="C194" s="135">
        <v>-1</v>
      </c>
      <c r="D194" s="135">
        <v>0.5593131222397723</v>
      </c>
      <c r="E194" s="135">
        <v>-0.5192719130535974</v>
      </c>
      <c r="F194" s="135">
        <v>0.04004120918617482</v>
      </c>
    </row>
    <row r="195" spans="1:6" ht="12.75">
      <c r="A195" s="135">
        <v>6</v>
      </c>
      <c r="B195" s="135">
        <v>-2.476098999999999</v>
      </c>
      <c r="C195" s="135">
        <v>-1</v>
      </c>
      <c r="D195" s="135">
        <v>0.6056832981178495</v>
      </c>
      <c r="E195" s="135">
        <v>-0.5413159790741433</v>
      </c>
      <c r="F195" s="135">
        <v>0.06436731904370618</v>
      </c>
    </row>
    <row r="196" spans="1:6" ht="12.75">
      <c r="A196" s="135">
        <v>5</v>
      </c>
      <c r="B196" s="135">
        <v>-3.2</v>
      </c>
      <c r="C196" s="135">
        <v>-1</v>
      </c>
      <c r="D196" s="135">
        <v>0.6225097581071155</v>
      </c>
      <c r="E196" s="135">
        <v>-0.5474093562151912</v>
      </c>
      <c r="F196" s="135">
        <v>0.07510040189192435</v>
      </c>
    </row>
    <row r="197" spans="1:6" ht="12.75">
      <c r="A197" s="135">
        <v>4</v>
      </c>
      <c r="B197" s="135">
        <v>-4.084101000000001</v>
      </c>
      <c r="C197" s="135">
        <v>-1</v>
      </c>
      <c r="D197" s="135">
        <v>0.6305883523807666</v>
      </c>
      <c r="E197" s="135">
        <v>-0.549676152336697</v>
      </c>
      <c r="F197" s="135">
        <v>0.08091220004406963</v>
      </c>
    </row>
    <row r="198" spans="1:6" ht="12.75">
      <c r="A198" s="135">
        <v>3</v>
      </c>
      <c r="B198" s="135">
        <v>-5.153632000000002</v>
      </c>
      <c r="C198" s="135">
        <v>-1</v>
      </c>
      <c r="D198" s="135">
        <v>0.6351353138918714</v>
      </c>
      <c r="E198" s="135">
        <v>-0.5506784762090732</v>
      </c>
      <c r="F198" s="135">
        <v>0.08445683768279821</v>
      </c>
    </row>
    <row r="199" spans="1:6" ht="12.75">
      <c r="A199" s="135">
        <v>2</v>
      </c>
      <c r="B199" s="135">
        <v>-6.436342999999998</v>
      </c>
      <c r="C199" s="135">
        <v>-1</v>
      </c>
      <c r="D199" s="135">
        <v>0.637963321691378</v>
      </c>
      <c r="E199" s="135">
        <v>-0.5511740676380489</v>
      </c>
      <c r="F199" s="135">
        <v>0.08678925405332916</v>
      </c>
    </row>
    <row r="200" spans="1:6" ht="12.75">
      <c r="A200" s="135">
        <v>1</v>
      </c>
      <c r="B200" s="135">
        <v>-7.962623999999998</v>
      </c>
      <c r="C200" s="135">
        <v>-1</v>
      </c>
      <c r="D200" s="135">
        <v>0.6398453042957744</v>
      </c>
      <c r="E200" s="135">
        <v>-0.5514390209768463</v>
      </c>
      <c r="F200" s="135">
        <v>0.08840628331892808</v>
      </c>
    </row>
    <row r="201" spans="1:6" ht="12.75">
      <c r="A201" s="135">
        <v>0</v>
      </c>
      <c r="B201" s="135">
        <v>-9.765625</v>
      </c>
      <c r="C201" s="135">
        <v>-1</v>
      </c>
      <c r="D201" s="135">
        <v>0.6411598954969787</v>
      </c>
      <c r="E201" s="135">
        <v>-0.551589112168153</v>
      </c>
      <c r="F201" s="135">
        <v>0.08957078332882573</v>
      </c>
    </row>
    <row r="202" spans="2:6" ht="12.75">
      <c r="B202">
        <f>B100</f>
        <v>-9.765625</v>
      </c>
      <c r="C202">
        <f>C100</f>
        <v>1</v>
      </c>
      <c r="D202">
        <f>D100</f>
        <v>0.6489454722889679</v>
      </c>
      <c r="E202">
        <f>E100</f>
        <v>-0.5516845746295159</v>
      </c>
      <c r="F202">
        <f>F100</f>
        <v>0.097260897659452</v>
      </c>
    </row>
    <row r="203" spans="4:9" ht="12.75">
      <c r="D203" s="135"/>
      <c r="E203" s="135"/>
      <c r="F203" s="135"/>
      <c r="G203" s="135"/>
      <c r="H203" s="135"/>
      <c r="I203" s="135"/>
    </row>
    <row r="204" spans="3:9" ht="12.75">
      <c r="C204" t="s">
        <v>80</v>
      </c>
      <c r="D204" s="135">
        <f>MAX(D100:D202)</f>
        <v>0.6613467706413345</v>
      </c>
      <c r="E204" s="135">
        <f>MAX(E100:E202)</f>
        <v>0.5516845746295159</v>
      </c>
      <c r="F204" s="135">
        <f>MAX(F100:F202)</f>
        <v>0.1691705600586394</v>
      </c>
      <c r="G204" s="135"/>
      <c r="H204" s="135"/>
      <c r="I204" s="135"/>
    </row>
    <row r="205" spans="4:9" ht="12.75">
      <c r="D205" s="135" t="s">
        <v>85</v>
      </c>
      <c r="E205" s="135" t="s">
        <v>86</v>
      </c>
      <c r="F205" s="135"/>
      <c r="G205" s="135"/>
      <c r="H205" s="135"/>
      <c r="I205" s="135"/>
    </row>
    <row r="206" spans="4:9" ht="12.75">
      <c r="D206" s="139">
        <f>K6</f>
        <v>1.5043907261602303</v>
      </c>
      <c r="E206" s="139">
        <f>L7</f>
        <v>0.3379749937388423</v>
      </c>
      <c r="F206" s="135"/>
      <c r="G206" s="135"/>
      <c r="H206" s="135"/>
      <c r="I206" s="135"/>
    </row>
    <row r="207" spans="4:9" ht="12.75">
      <c r="D207" s="135">
        <f>SQRT(D206)</f>
        <v>1.2265360680225552</v>
      </c>
      <c r="E207" s="135">
        <f>SQRT(E206)</f>
        <v>0.5813561677137711</v>
      </c>
      <c r="F207" s="135"/>
      <c r="G207" s="135"/>
      <c r="H207" s="135"/>
      <c r="I207" s="135"/>
    </row>
    <row r="208" spans="4:9" ht="12.75">
      <c r="D208" s="135"/>
      <c r="E208" s="135"/>
      <c r="F208" s="135"/>
      <c r="G208" s="135"/>
      <c r="H208" s="135"/>
      <c r="I208" s="1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AE20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57421875" style="0" customWidth="1"/>
    <col min="2" max="2" width="9.57421875" style="0" bestFit="1" customWidth="1"/>
    <col min="3" max="3" width="12.0039062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28125" style="0" customWidth="1"/>
    <col min="19" max="21" width="9.421875" style="0" bestFit="1" customWidth="1"/>
    <col min="22" max="22" width="9.421875" style="0" customWidth="1"/>
    <col min="23" max="23" width="9.421875" style="0" bestFit="1" customWidth="1"/>
    <col min="24" max="24" width="11.7109375" style="0" customWidth="1"/>
    <col min="25" max="34" width="9.421875" style="0" bestFit="1" customWidth="1"/>
  </cols>
  <sheetData>
    <row r="1" spans="1:31" ht="18.75" customHeight="1">
      <c r="A1" s="90" t="s">
        <v>36</v>
      </c>
      <c r="B1" s="91" t="s">
        <v>37</v>
      </c>
      <c r="C1" s="4"/>
      <c r="D1" s="65"/>
      <c r="E1" s="66"/>
      <c r="F1" s="86"/>
      <c r="G1" s="87"/>
      <c r="I1" s="9"/>
      <c r="J1" s="9"/>
      <c r="K1" s="9"/>
      <c r="L1" s="9"/>
      <c r="M1" s="9"/>
      <c r="N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.75" thickBot="1">
      <c r="A2" s="4"/>
      <c r="B2" s="85" t="s">
        <v>21</v>
      </c>
      <c r="C2" s="84"/>
      <c r="D2" s="115" t="s">
        <v>41</v>
      </c>
      <c r="E2" s="22"/>
      <c r="F2" s="22"/>
      <c r="G2" s="22"/>
      <c r="H2" s="54"/>
      <c r="I2" s="92" t="s">
        <v>40</v>
      </c>
      <c r="J2" s="55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thickBot="1">
      <c r="A3" s="80">
        <v>2</v>
      </c>
      <c r="B3" s="82" t="s">
        <v>27</v>
      </c>
      <c r="C3" s="81"/>
      <c r="D3" s="29"/>
      <c r="E3" s="20"/>
      <c r="F3" s="16" t="s">
        <v>20</v>
      </c>
      <c r="G3" s="20"/>
      <c r="H3" s="20"/>
      <c r="I3" s="93"/>
      <c r="J3" s="68">
        <v>129.33007459504987</v>
      </c>
      <c r="K3" s="116"/>
      <c r="L3" s="117"/>
      <c r="M3" s="118"/>
      <c r="N3" s="118"/>
      <c r="O3" s="119"/>
      <c r="P3" s="11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2"/>
      <c r="B4" s="2"/>
      <c r="C4" s="2"/>
      <c r="D4" s="30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0" t="s">
        <v>35</v>
      </c>
      <c r="J4" s="78"/>
      <c r="K4" s="144" t="s">
        <v>106</v>
      </c>
      <c r="L4" s="120"/>
      <c r="M4" s="120"/>
      <c r="N4" s="120"/>
      <c r="O4" s="120"/>
      <c r="P4" s="121"/>
      <c r="Q4" s="9"/>
      <c r="R4" s="9"/>
      <c r="S4" s="129"/>
      <c r="T4" s="127"/>
      <c r="U4" s="127">
        <f>D25*H6+D26*3</f>
        <v>57.28682143940367</v>
      </c>
      <c r="V4" s="127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" t="s">
        <v>0</v>
      </c>
      <c r="B5" s="32" t="s">
        <v>3</v>
      </c>
      <c r="C5" s="13" t="s">
        <v>7</v>
      </c>
      <c r="D5" s="37" t="s">
        <v>2</v>
      </c>
      <c r="E5" s="35" t="s">
        <v>30</v>
      </c>
      <c r="F5" s="35" t="s">
        <v>30</v>
      </c>
      <c r="G5" s="36" t="s">
        <v>17</v>
      </c>
      <c r="H5" s="13" t="s">
        <v>34</v>
      </c>
      <c r="I5" s="111" t="s">
        <v>38</v>
      </c>
      <c r="J5" s="45" t="s">
        <v>39</v>
      </c>
      <c r="K5" s="67">
        <f>IF(COLUMN(K5)&lt;=nt+10,COLUMN(K5)-10,IF(J5=nt,"     ",""))</f>
        <v>1</v>
      </c>
      <c r="L5" s="25">
        <f>IF(COLUMN(L5)&lt;=nt+10,COLUMN(L5)-10,IF(K5=nt,"     ",""))</f>
        <v>2</v>
      </c>
      <c r="M5" s="25" t="str">
        <f>IF(COLUMN(M5)&lt;=nt+10,COLUMN(M5)-10,IF(L5=nt,"     ",""))</f>
        <v>     </v>
      </c>
      <c r="N5" s="25">
        <f>IF(COLUMN(N5)&lt;=nt+10,COLUMN(N5)-10,IF(M5=nt,"     ",""))</f>
      </c>
      <c r="O5" s="25">
        <f>IF(COLUMN(O5)&lt;=nt+10,COLUMN(O5)-10,IF(N5=nt,"     ",""))</f>
      </c>
      <c r="P5" s="45"/>
      <c r="Q5" s="9"/>
      <c r="R5" s="9"/>
      <c r="S5" s="10"/>
      <c r="T5" s="127"/>
      <c r="U5" s="127"/>
      <c r="V5" s="127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3">
        <f aca="true" t="shared" si="0" ref="A6:A11">IF(ROW(A6)&lt;=nt+5,ROW(A6)-5,IF(A5=nt,"     ",""))</f>
        <v>1</v>
      </c>
      <c r="B6" s="143" t="s">
        <v>101</v>
      </c>
      <c r="C6" s="143" t="s">
        <v>104</v>
      </c>
      <c r="D6" s="31">
        <v>800</v>
      </c>
      <c r="E6" s="5">
        <v>0.3</v>
      </c>
      <c r="F6" s="5">
        <v>0.5</v>
      </c>
      <c r="G6" s="5">
        <v>0</v>
      </c>
      <c r="H6" s="73">
        <v>0.2</v>
      </c>
      <c r="I6" s="44">
        <f aca="true" t="shared" si="1" ref="I6:I11">IF($A6&lt;=nt,SQRT(E6)*D6," ")</f>
        <v>438.17804600413285</v>
      </c>
      <c r="J6" s="94">
        <f aca="true" t="shared" si="2" ref="J6:J11">IF($A6&lt;=nt,H6*I6," ")</f>
        <v>87.63560920082658</v>
      </c>
      <c r="K6" s="122">
        <v>154021.51970447658</v>
      </c>
      <c r="L6" s="122">
        <v>-687.1216976957954</v>
      </c>
      <c r="M6" s="122" t="s">
        <v>44</v>
      </c>
      <c r="N6" s="122" t="s">
        <v>44</v>
      </c>
      <c r="O6" s="122" t="s">
        <v>44</v>
      </c>
      <c r="P6" s="73" t="s">
        <v>44</v>
      </c>
      <c r="Q6" s="9"/>
      <c r="R6" s="9"/>
      <c r="S6" s="130"/>
      <c r="T6" s="127"/>
      <c r="U6" s="128"/>
      <c r="V6" s="128"/>
      <c r="W6" s="21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>
        <f t="shared" si="0"/>
        <v>2</v>
      </c>
      <c r="B7" s="143" t="s">
        <v>105</v>
      </c>
      <c r="C7" s="143" t="s">
        <v>110</v>
      </c>
      <c r="D7" s="31">
        <v>46</v>
      </c>
      <c r="E7" s="5">
        <v>0.03</v>
      </c>
      <c r="F7" s="5">
        <v>0.03</v>
      </c>
      <c r="G7" s="5">
        <v>0</v>
      </c>
      <c r="H7" s="73">
        <v>15</v>
      </c>
      <c r="I7" s="44">
        <f t="shared" si="1"/>
        <v>7.967433714816836</v>
      </c>
      <c r="J7" s="94">
        <f t="shared" si="2"/>
        <v>119.51150572225254</v>
      </c>
      <c r="K7" s="122">
        <v>-0.4044661538200038</v>
      </c>
      <c r="L7" s="122">
        <v>18.737927354616243</v>
      </c>
      <c r="M7" s="122" t="s">
        <v>44</v>
      </c>
      <c r="N7" s="122" t="s">
        <v>44</v>
      </c>
      <c r="O7" s="122" t="s">
        <v>44</v>
      </c>
      <c r="P7" s="73" t="s">
        <v>44</v>
      </c>
      <c r="Q7" s="9"/>
      <c r="R7" s="9"/>
      <c r="S7" s="130"/>
      <c r="T7" s="127"/>
      <c r="U7" s="128"/>
      <c r="V7" s="128"/>
      <c r="W7" s="21"/>
      <c r="X7" s="10"/>
      <c r="Y7" s="10"/>
      <c r="Z7" s="10"/>
      <c r="AA7" s="10"/>
      <c r="AB7" s="10"/>
      <c r="AC7" s="10"/>
      <c r="AD7" s="10"/>
      <c r="AE7" s="10"/>
    </row>
    <row r="8" spans="1:31" ht="12.75">
      <c r="A8" s="3" t="str">
        <f t="shared" si="0"/>
        <v>     </v>
      </c>
      <c r="B8" s="5"/>
      <c r="C8" s="5"/>
      <c r="D8" s="31"/>
      <c r="E8" s="5"/>
      <c r="F8" s="5"/>
      <c r="G8" s="5"/>
      <c r="H8" s="73"/>
      <c r="I8" s="44" t="str">
        <f t="shared" si="1"/>
        <v> </v>
      </c>
      <c r="J8" s="94" t="str">
        <f t="shared" si="2"/>
        <v> </v>
      </c>
      <c r="K8" s="122" t="s">
        <v>44</v>
      </c>
      <c r="L8" s="122" t="s">
        <v>44</v>
      </c>
      <c r="M8" s="122" t="s">
        <v>44</v>
      </c>
      <c r="N8" s="122" t="s">
        <v>44</v>
      </c>
      <c r="O8" s="122" t="s">
        <v>44</v>
      </c>
      <c r="P8" s="73" t="s">
        <v>44</v>
      </c>
      <c r="Q8" s="9"/>
      <c r="R8" s="9"/>
      <c r="S8" s="130"/>
      <c r="T8" s="127"/>
      <c r="U8" s="128"/>
      <c r="V8" s="128"/>
      <c r="W8" s="21"/>
      <c r="X8" s="10"/>
      <c r="Y8" s="10"/>
      <c r="Z8" s="10"/>
      <c r="AA8" s="10"/>
      <c r="AB8" s="10"/>
      <c r="AC8" s="10"/>
      <c r="AD8" s="10"/>
      <c r="AE8" s="10"/>
    </row>
    <row r="9" spans="1:31" ht="12.75">
      <c r="A9" s="3">
        <f t="shared" si="0"/>
      </c>
      <c r="B9" s="5"/>
      <c r="C9" s="5"/>
      <c r="D9" s="31"/>
      <c r="E9" s="5"/>
      <c r="F9" s="5"/>
      <c r="G9" s="5"/>
      <c r="H9" s="73"/>
      <c r="I9" s="44" t="str">
        <f t="shared" si="1"/>
        <v> </v>
      </c>
      <c r="J9" s="94" t="str">
        <f t="shared" si="2"/>
        <v> </v>
      </c>
      <c r="K9" s="122" t="s">
        <v>44</v>
      </c>
      <c r="L9" s="122" t="s">
        <v>44</v>
      </c>
      <c r="M9" s="122" t="s">
        <v>44</v>
      </c>
      <c r="N9" s="122" t="s">
        <v>44</v>
      </c>
      <c r="O9" s="122" t="s">
        <v>44</v>
      </c>
      <c r="P9" s="73" t="s">
        <v>44</v>
      </c>
      <c r="Q9" s="9"/>
      <c r="R9" s="9"/>
      <c r="S9" s="130"/>
      <c r="T9" s="127"/>
      <c r="U9" s="128"/>
      <c r="V9" s="128"/>
      <c r="W9" s="21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>
        <f t="shared" si="0"/>
      </c>
      <c r="B10" s="5"/>
      <c r="C10" s="5"/>
      <c r="D10" s="31"/>
      <c r="E10" s="5"/>
      <c r="F10" s="5"/>
      <c r="G10" s="5"/>
      <c r="H10" s="73"/>
      <c r="I10" s="44" t="str">
        <f t="shared" si="1"/>
        <v> </v>
      </c>
      <c r="J10" s="94" t="str">
        <f t="shared" si="2"/>
        <v> </v>
      </c>
      <c r="K10" s="122" t="s">
        <v>44</v>
      </c>
      <c r="L10" s="122" t="s">
        <v>44</v>
      </c>
      <c r="M10" s="122" t="s">
        <v>44</v>
      </c>
      <c r="N10" s="122" t="s">
        <v>44</v>
      </c>
      <c r="O10" s="122" t="s">
        <v>44</v>
      </c>
      <c r="P10" s="73" t="s">
        <v>44</v>
      </c>
      <c r="Q10" s="9"/>
      <c r="R10" s="9"/>
      <c r="S10" s="130"/>
      <c r="T10" s="127"/>
      <c r="U10" s="128"/>
      <c r="V10" s="128"/>
      <c r="W10" s="21"/>
      <c r="X10" s="10">
        <f>IF(COLUMN(X10)&lt;=nt+3,COLUMN(X10)-3,IF(W10=nt,"Phenotypic Correlation",""))</f>
      </c>
      <c r="Y10" s="10">
        <f>IF(COLUMN(Y10)&lt;=nt+3,COLUMN(Y10)-3,IF(X10=nt,"Phenotypic Correlation",""))</f>
      </c>
      <c r="Z10" s="10">
        <f>IF(COLUMN(Z10)&lt;=nt+3,COLUMN(Z10)-3,IF(Y10=nt,"Correlation structure",""))</f>
      </c>
      <c r="AA10" s="10">
        <f>IF(COLUMN(AA10)&lt;=nt+3,COLUMN(AA10)-3,IF(Z10=nt,"Correlation structure",""))</f>
      </c>
      <c r="AB10" s="10"/>
      <c r="AC10" s="10"/>
      <c r="AD10" s="10"/>
      <c r="AE10" s="10"/>
    </row>
    <row r="11" spans="1:31" ht="12.75">
      <c r="A11" s="13">
        <f t="shared" si="0"/>
      </c>
      <c r="B11" s="33"/>
      <c r="C11" s="33"/>
      <c r="D11" s="34"/>
      <c r="E11" s="33"/>
      <c r="F11" s="33"/>
      <c r="G11" s="33"/>
      <c r="H11" s="74"/>
      <c r="I11" s="44" t="str">
        <f t="shared" si="1"/>
        <v> </v>
      </c>
      <c r="J11" s="94" t="str">
        <f t="shared" si="2"/>
        <v> </v>
      </c>
      <c r="K11" s="123" t="s">
        <v>44</v>
      </c>
      <c r="L11" s="123" t="s">
        <v>44</v>
      </c>
      <c r="M11" s="123" t="s">
        <v>44</v>
      </c>
      <c r="N11" s="123" t="s">
        <v>44</v>
      </c>
      <c r="O11" s="123" t="s">
        <v>44</v>
      </c>
      <c r="P11" s="74" t="s">
        <v>44</v>
      </c>
      <c r="Q11" s="9"/>
      <c r="R11" s="9"/>
      <c r="S11" s="10"/>
      <c r="T11" s="127"/>
      <c r="U11" s="127"/>
      <c r="V11" s="127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"/>
      <c r="B12" s="7"/>
      <c r="C12" s="27"/>
      <c r="D12" s="28" t="s">
        <v>25</v>
      </c>
      <c r="E12" s="27"/>
      <c r="F12" s="27"/>
      <c r="G12" s="27"/>
      <c r="H12" s="40"/>
      <c r="I12" s="39"/>
      <c r="J12" s="59" t="s">
        <v>26</v>
      </c>
      <c r="K12" s="38"/>
      <c r="L12" s="20"/>
      <c r="M12" s="20"/>
      <c r="N12" s="69"/>
      <c r="O12" s="56"/>
      <c r="P12" s="7"/>
      <c r="Q12" s="9"/>
      <c r="R12" s="9"/>
      <c r="S12" s="10"/>
      <c r="T12" s="127"/>
      <c r="U12" s="127"/>
      <c r="V12" s="127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18" t="s">
        <v>1</v>
      </c>
      <c r="B13" s="19"/>
      <c r="C13" s="17">
        <f>IF(COLUMN(C13)&lt;=nt+2,COLUMN(C13)-2,IF(B13=nt,"Phenotypic",""))</f>
        <v>1</v>
      </c>
      <c r="D13" s="17">
        <f>IF(COLUMN(D13)&lt;=nt+2,COLUMN(D13)-2,IF(C13=nt,"Phenotypic",""))</f>
        <v>2</v>
      </c>
      <c r="E13" s="17" t="str">
        <f>IF(COLUMN(E13)&lt;=nt+2,COLUMN(E13)-2,IF(D13=nt,"Phenotypic",""))</f>
        <v>Phenotypic</v>
      </c>
      <c r="F13" s="17"/>
      <c r="G13" s="149" t="s">
        <v>84</v>
      </c>
      <c r="H13" s="137"/>
      <c r="I13" s="79" t="s">
        <v>11</v>
      </c>
      <c r="J13" s="13" t="s">
        <v>13</v>
      </c>
      <c r="K13" s="13" t="s">
        <v>12</v>
      </c>
      <c r="L13" s="13" t="s">
        <v>14</v>
      </c>
      <c r="M13" s="13" t="s">
        <v>15</v>
      </c>
      <c r="N13" s="70" t="s">
        <v>16</v>
      </c>
      <c r="O13" s="56"/>
      <c r="P13" s="7"/>
      <c r="Q13" s="9"/>
      <c r="R13" s="7"/>
      <c r="S13" s="10"/>
      <c r="T13" s="127"/>
      <c r="U13" s="127"/>
      <c r="V13" s="127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3" t="str">
        <f>IF(ROW(A14)&lt;=nt+22,$B6,IF(A13=nt," Genetic Correlation   ",""))</f>
        <v>Milk</v>
      </c>
      <c r="B14" s="17">
        <f aca="true" t="shared" si="3" ref="B14:B20">IF(ROW(B14)&lt;=nt+13,ROW(B14)-13,IF(B13=nt," Genetic   ",""))</f>
        <v>1</v>
      </c>
      <c r="C14" s="4">
        <v>1</v>
      </c>
      <c r="D14" s="4">
        <v>-0.1</v>
      </c>
      <c r="E14" s="4"/>
      <c r="F14" s="4"/>
      <c r="G14" s="150">
        <v>0.2</v>
      </c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1">
        <v>50</v>
      </c>
      <c r="O14" s="56"/>
      <c r="P14" s="7"/>
      <c r="Q14" s="9"/>
      <c r="R14" s="7"/>
      <c r="S14" s="10"/>
      <c r="T14" s="127"/>
      <c r="U14" s="127"/>
      <c r="V14" s="127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3" t="str">
        <f>IF(ROW(A15)&lt;=nt+22,$B7,IF(A14=nt," Genetic Correlation   ",""))</f>
        <v>Fertility</v>
      </c>
      <c r="B15" s="17">
        <f t="shared" si="3"/>
        <v>2</v>
      </c>
      <c r="C15" s="4">
        <v>-0.25</v>
      </c>
      <c r="D15" s="4">
        <v>1</v>
      </c>
      <c r="E15" s="4"/>
      <c r="F15" s="4"/>
      <c r="G15" s="151">
        <v>15</v>
      </c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1">
        <v>50</v>
      </c>
      <c r="O15" s="56"/>
      <c r="P15" s="7"/>
      <c r="Q15" s="9"/>
      <c r="R15" s="7"/>
      <c r="S15" s="10"/>
      <c r="T15" s="127"/>
      <c r="U15" s="127"/>
      <c r="V15" s="127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3">
        <f>IF(ROW(A16)&lt;=nt+22,$B8,IF(A15=nt," Genetic Correlation   ",""))</f>
        <v>0</v>
      </c>
      <c r="B16" s="17" t="str">
        <f t="shared" si="3"/>
        <v> Genetic   </v>
      </c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6"/>
      <c r="P16" s="7"/>
      <c r="Q16" s="9"/>
      <c r="R16" s="7"/>
      <c r="S16" s="10"/>
      <c r="T16" s="127"/>
      <c r="U16" s="127"/>
      <c r="V16" s="127"/>
      <c r="W16" s="10"/>
      <c r="X16" s="10"/>
      <c r="Y16" s="10"/>
      <c r="Z16" s="10"/>
      <c r="AA16" s="127"/>
      <c r="AB16" s="127"/>
      <c r="AC16" s="10"/>
      <c r="AD16" s="10"/>
      <c r="AE16" s="10"/>
    </row>
    <row r="17" spans="1:31" ht="12.75">
      <c r="A17" s="3">
        <f>IF(ROW(A17)&lt;=nt+22,$B9,IF(A16=nt," Genetic Correlation   ",""))</f>
        <v>0</v>
      </c>
      <c r="B17" s="17">
        <f t="shared" si="3"/>
      </c>
      <c r="C17" s="4"/>
      <c r="D17" s="4"/>
      <c r="E17" s="4"/>
      <c r="F17" s="4"/>
      <c r="G17" s="142"/>
      <c r="H17" s="142"/>
      <c r="I17" s="142"/>
      <c r="J17" s="142"/>
      <c r="K17" s="142"/>
      <c r="L17" s="142"/>
      <c r="M17" s="142"/>
      <c r="N17" s="142"/>
      <c r="O17" s="56"/>
      <c r="P17" s="7"/>
      <c r="Q17" s="9"/>
      <c r="R17" s="7"/>
      <c r="S17" s="10"/>
      <c r="T17" s="127"/>
      <c r="U17" s="127"/>
      <c r="V17" s="127"/>
      <c r="W17" s="10"/>
      <c r="X17" s="10"/>
      <c r="Y17" s="10"/>
      <c r="Z17" s="10"/>
      <c r="AA17" s="127"/>
      <c r="AB17" s="127"/>
      <c r="AC17" s="10"/>
      <c r="AD17" s="10"/>
      <c r="AE17" s="10"/>
    </row>
    <row r="18" spans="1:31" ht="12.75">
      <c r="A18" s="15">
        <f>IF(ROW(A18)&lt;=nt+22,$B10,IF(A17=nt," Genetic Correlation   ",""))</f>
        <v>0</v>
      </c>
      <c r="B18" s="41">
        <f t="shared" si="3"/>
      </c>
      <c r="C18" s="4"/>
      <c r="D18" s="4"/>
      <c r="E18" s="4"/>
      <c r="F18" s="4"/>
      <c r="G18" s="142"/>
      <c r="H18" s="142"/>
      <c r="I18" s="142"/>
      <c r="J18" s="142"/>
      <c r="K18" s="142"/>
      <c r="L18" s="142"/>
      <c r="M18" s="142"/>
      <c r="N18" s="142"/>
      <c r="O18" s="56"/>
      <c r="P18" s="7"/>
      <c r="Q18" s="9"/>
      <c r="R18" s="7"/>
      <c r="S18" s="10"/>
      <c r="T18" s="127"/>
      <c r="U18" s="127"/>
      <c r="V18" s="127"/>
      <c r="W18" s="10"/>
      <c r="X18" s="10"/>
      <c r="Y18" s="10"/>
      <c r="Z18" s="10"/>
      <c r="AA18" s="127"/>
      <c r="AB18" s="127"/>
      <c r="AC18" s="10"/>
      <c r="AD18" s="10"/>
      <c r="AE18" s="10"/>
    </row>
    <row r="19" spans="1:31" ht="12.75">
      <c r="A19" s="13">
        <f>IF(ROW(A19)&lt;=nt+13,$B11,IF(A18=nt," Genetic Correlation   ",""))</f>
      </c>
      <c r="B19" s="42">
        <f t="shared" si="3"/>
      </c>
      <c r="C19" s="43"/>
      <c r="D19" s="43"/>
      <c r="E19" s="43"/>
      <c r="F19" s="4"/>
      <c r="G19" s="142"/>
      <c r="H19" s="142"/>
      <c r="I19" s="142"/>
      <c r="J19" s="142"/>
      <c r="K19" s="142"/>
      <c r="L19" s="142"/>
      <c r="M19" s="142"/>
      <c r="N19" s="142"/>
      <c r="O19" s="56"/>
      <c r="P19" s="7"/>
      <c r="Q19" s="9"/>
      <c r="R19" s="127"/>
      <c r="S19" s="10"/>
      <c r="T19" s="127"/>
      <c r="U19" s="127"/>
      <c r="V19" s="127"/>
      <c r="W19" s="127"/>
      <c r="X19" s="127"/>
      <c r="Y19" s="131"/>
      <c r="Z19" s="127"/>
      <c r="AA19" s="10"/>
      <c r="AB19" s="10"/>
      <c r="AC19" s="10"/>
      <c r="AD19" s="10"/>
      <c r="AE19" s="10"/>
    </row>
    <row r="20" spans="1:31" ht="9.75" customHeight="1">
      <c r="A20" s="53"/>
      <c r="B20" s="109">
        <f t="shared" si="3"/>
      </c>
      <c r="C20" s="112" t="s">
        <v>41</v>
      </c>
      <c r="D20" s="112" t="s">
        <v>41</v>
      </c>
      <c r="E20" s="112" t="s">
        <v>41</v>
      </c>
      <c r="F20" s="53"/>
      <c r="G20" s="53"/>
      <c r="H20" s="53"/>
      <c r="I20" s="53"/>
      <c r="J20" s="53"/>
      <c r="K20" s="53"/>
      <c r="L20" s="53"/>
      <c r="M20" s="53"/>
      <c r="N20" s="53"/>
      <c r="O20" s="56"/>
      <c r="P20" s="7"/>
      <c r="Q20" s="9"/>
      <c r="R20" s="127"/>
      <c r="S20" s="10"/>
      <c r="T20" s="127"/>
      <c r="U20" s="127"/>
      <c r="V20" s="127"/>
      <c r="W20" s="127"/>
      <c r="X20" s="127"/>
      <c r="Y20" s="131"/>
      <c r="Z20" s="127"/>
      <c r="AA20" s="10"/>
      <c r="AB20" s="10"/>
      <c r="AC20" s="10"/>
      <c r="AD20" s="10"/>
      <c r="AE20" s="10"/>
    </row>
    <row r="21" spans="1:31" ht="12.75">
      <c r="A21" s="83"/>
      <c r="B21" s="6"/>
      <c r="C21" s="83"/>
      <c r="D21" s="6"/>
      <c r="E21" s="6"/>
      <c r="F21" s="108" t="s">
        <v>10</v>
      </c>
      <c r="G21" s="107" t="s">
        <v>8</v>
      </c>
      <c r="H21" s="6"/>
      <c r="I21" s="6"/>
      <c r="J21" s="6"/>
      <c r="K21" s="6"/>
      <c r="L21" s="6"/>
      <c r="M21" s="6"/>
      <c r="N21" s="6"/>
      <c r="O21" s="56"/>
      <c r="P21" s="7"/>
      <c r="Q21" s="9"/>
      <c r="R21" s="10"/>
      <c r="S21" s="10"/>
      <c r="T21" s="127"/>
      <c r="U21" s="127"/>
      <c r="V21" s="127"/>
      <c r="W21" s="127"/>
      <c r="X21" s="128"/>
      <c r="Y21" s="128"/>
      <c r="Z21" s="131"/>
      <c r="AA21" s="127"/>
      <c r="AB21" s="127"/>
      <c r="AC21" s="10"/>
      <c r="AD21" s="10"/>
      <c r="AE21" s="10"/>
    </row>
    <row r="22" spans="1:31" ht="18">
      <c r="A22" s="58" t="s">
        <v>28</v>
      </c>
      <c r="B22" s="57"/>
      <c r="C22" s="88" t="s">
        <v>44</v>
      </c>
      <c r="D22" s="6"/>
      <c r="E22" s="6"/>
      <c r="F22" s="60">
        <v>79.08327419115211</v>
      </c>
      <c r="G22" s="141">
        <v>0.6114840220944173</v>
      </c>
      <c r="H22" s="6"/>
      <c r="I22" s="6"/>
      <c r="J22" s="6"/>
      <c r="K22" s="6"/>
      <c r="L22" s="6"/>
      <c r="M22" s="6"/>
      <c r="N22" s="6"/>
      <c r="O22" s="56"/>
      <c r="P22" s="7"/>
      <c r="Q22" s="9"/>
      <c r="R22" s="10"/>
      <c r="S22" s="10"/>
      <c r="T22" s="10"/>
      <c r="U22" s="127"/>
      <c r="V22" s="127"/>
      <c r="W22" s="127"/>
      <c r="X22" s="128"/>
      <c r="Y22" s="128"/>
      <c r="Z22" s="131"/>
      <c r="AA22" s="127"/>
      <c r="AB22" s="127"/>
      <c r="AC22" s="10"/>
      <c r="AD22" s="10"/>
      <c r="AE22" s="10"/>
    </row>
    <row r="23" spans="1:31" ht="15.75">
      <c r="A23" s="11"/>
      <c r="B23" s="49" t="s">
        <v>9</v>
      </c>
      <c r="C23" s="89" t="s">
        <v>29</v>
      </c>
      <c r="D23" s="99"/>
      <c r="E23" s="103" t="s">
        <v>6</v>
      </c>
      <c r="F23" s="95"/>
      <c r="G23" s="100" t="s">
        <v>31</v>
      </c>
      <c r="H23" s="72"/>
      <c r="I23" s="61"/>
      <c r="J23" s="50"/>
      <c r="K23" s="51" t="s">
        <v>24</v>
      </c>
      <c r="L23" s="140"/>
      <c r="M23" s="50"/>
      <c r="N23" s="52"/>
      <c r="O23" s="56"/>
      <c r="P23" s="7"/>
      <c r="Q23" s="9"/>
      <c r="R23" s="10"/>
      <c r="S23" s="10"/>
      <c r="T23" s="10"/>
      <c r="U23" s="127"/>
      <c r="V23" s="127"/>
      <c r="W23" s="127"/>
      <c r="X23" s="128"/>
      <c r="Y23" s="128"/>
      <c r="Z23" s="131"/>
      <c r="AA23" s="127"/>
      <c r="AB23" s="127"/>
      <c r="AC23" s="10"/>
      <c r="AD23" s="10"/>
      <c r="AE23" s="10"/>
    </row>
    <row r="24" spans="1:31" ht="12.75">
      <c r="A24" s="12"/>
      <c r="B24" s="12"/>
      <c r="C24" s="67" t="s">
        <v>2</v>
      </c>
      <c r="D24" s="79"/>
      <c r="E24" s="13"/>
      <c r="F24" s="105" t="s">
        <v>39</v>
      </c>
      <c r="G24" s="67" t="s">
        <v>22</v>
      </c>
      <c r="H24" s="45" t="s">
        <v>23</v>
      </c>
      <c r="I24" s="62" t="s">
        <v>11</v>
      </c>
      <c r="J24" s="23" t="s">
        <v>13</v>
      </c>
      <c r="K24" s="23" t="s">
        <v>12</v>
      </c>
      <c r="L24" s="23" t="s">
        <v>14</v>
      </c>
      <c r="M24" s="24" t="s">
        <v>15</v>
      </c>
      <c r="N24" s="46" t="s">
        <v>16</v>
      </c>
      <c r="O24" s="56"/>
      <c r="P24" s="7"/>
      <c r="Q24" s="9"/>
      <c r="R24" s="10"/>
      <c r="S24" s="10"/>
      <c r="T24" s="10"/>
      <c r="U24" s="127"/>
      <c r="V24" s="127"/>
      <c r="W24" s="127"/>
      <c r="X24" s="128"/>
      <c r="Y24" s="128"/>
      <c r="Z24" s="131"/>
      <c r="AA24" s="127"/>
      <c r="AB24" s="127"/>
      <c r="AC24" s="10"/>
      <c r="AD24" s="10"/>
      <c r="AE24" s="10"/>
    </row>
    <row r="25" spans="1:31" ht="12.75">
      <c r="A25" s="26">
        <f aca="true" t="shared" si="4" ref="A25:A30">A6</f>
        <v>1</v>
      </c>
      <c r="B25" s="75" t="str">
        <f aca="true" t="shared" si="5" ref="B25:B30">IF(ROW(A6)&lt;=nt+5,B6,IF(A5=nt,"     ",""))</f>
        <v>Milk</v>
      </c>
      <c r="C25" s="44">
        <f aca="true" t="shared" si="6" ref="C25:C30">IF($A6&lt;=nt,SQRT(E6)*D6," ")</f>
        <v>438.17804600413285</v>
      </c>
      <c r="D25" s="125">
        <v>259.18854125733276</v>
      </c>
      <c r="E25" s="104" t="str">
        <f aca="true" t="shared" si="7" ref="E25:E30">IF(ROW(A6)&lt;=nt+5,C6,IF(A5=nt,"     ",""))</f>
        <v>kg/lact</v>
      </c>
      <c r="F25" s="96">
        <v>51.83770825146655</v>
      </c>
      <c r="G25" s="101">
        <v>0.8956536245265143</v>
      </c>
      <c r="H25" s="73">
        <v>0.8956221510397983</v>
      </c>
      <c r="I25" s="63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47">
        <v>0.2496939162578632</v>
      </c>
      <c r="O25" s="56"/>
      <c r="P25" s="7"/>
      <c r="Q25" s="9"/>
      <c r="R25" s="10"/>
      <c r="S25" s="10"/>
      <c r="T25" s="10"/>
      <c r="U25" s="127"/>
      <c r="V25" s="127"/>
      <c r="W25" s="127"/>
      <c r="X25" s="128"/>
      <c r="Y25" s="128"/>
      <c r="Z25" s="131"/>
      <c r="AA25" s="127"/>
      <c r="AB25" s="127"/>
      <c r="AC25" s="10"/>
      <c r="AD25" s="10"/>
      <c r="AE25" s="10"/>
    </row>
    <row r="26" spans="1:31" ht="12.75">
      <c r="A26" s="26">
        <f t="shared" si="4"/>
        <v>2</v>
      </c>
      <c r="B26" s="76" t="str">
        <f t="shared" si="5"/>
        <v>Fertility</v>
      </c>
      <c r="C26" s="44">
        <f t="shared" si="6"/>
        <v>7.967433714816836</v>
      </c>
      <c r="D26" s="125">
        <v>1.8163710626457044</v>
      </c>
      <c r="E26" s="104" t="str">
        <f t="shared" si="7"/>
        <v>%</v>
      </c>
      <c r="F26" s="97">
        <v>27.245565939685566</v>
      </c>
      <c r="G26" s="101">
        <v>0.5433032668213548</v>
      </c>
      <c r="H26" s="73">
        <v>0.5236630927752287</v>
      </c>
      <c r="I26" s="63" t="s">
        <v>19</v>
      </c>
      <c r="J26" s="14" t="s">
        <v>19</v>
      </c>
      <c r="K26" s="14" t="s">
        <v>19</v>
      </c>
      <c r="L26" s="14" t="s">
        <v>19</v>
      </c>
      <c r="M26" s="106" t="s">
        <v>19</v>
      </c>
      <c r="N26" s="47">
        <v>7.958713826410444</v>
      </c>
      <c r="O26" s="56"/>
      <c r="P26" s="7"/>
      <c r="Q26" s="9"/>
      <c r="R26" s="10"/>
      <c r="S26" s="10"/>
      <c r="T26" s="10"/>
      <c r="U26" s="127"/>
      <c r="V26" s="127"/>
      <c r="W26" s="127"/>
      <c r="X26" s="128"/>
      <c r="Y26" s="128"/>
      <c r="Z26" s="131"/>
      <c r="AA26" s="127"/>
      <c r="AB26" s="127"/>
      <c r="AC26" s="10"/>
      <c r="AD26" s="10"/>
      <c r="AE26" s="10"/>
    </row>
    <row r="27" spans="1:31" ht="12.75">
      <c r="A27" s="26" t="str">
        <f t="shared" si="4"/>
        <v>     </v>
      </c>
      <c r="B27" s="76" t="str">
        <f t="shared" si="5"/>
        <v>     </v>
      </c>
      <c r="C27" s="44" t="str">
        <f t="shared" si="6"/>
        <v> </v>
      </c>
      <c r="D27" s="97" t="s">
        <v>44</v>
      </c>
      <c r="E27" s="104" t="str">
        <f t="shared" si="7"/>
        <v>     </v>
      </c>
      <c r="F27" s="97" t="s">
        <v>44</v>
      </c>
      <c r="G27" s="101" t="s">
        <v>44</v>
      </c>
      <c r="H27" s="73" t="s">
        <v>44</v>
      </c>
      <c r="I27" s="63" t="s">
        <v>44</v>
      </c>
      <c r="J27" s="14" t="s">
        <v>44</v>
      </c>
      <c r="K27" s="14" t="s">
        <v>44</v>
      </c>
      <c r="L27" s="14" t="s">
        <v>44</v>
      </c>
      <c r="M27" s="14" t="s">
        <v>44</v>
      </c>
      <c r="N27" s="47" t="s">
        <v>44</v>
      </c>
      <c r="O27" s="138">
        <f>O25+O26</f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26">
        <f t="shared" si="4"/>
      </c>
      <c r="B28" s="76">
        <f t="shared" si="5"/>
      </c>
      <c r="C28" s="44" t="str">
        <f t="shared" si="6"/>
        <v> </v>
      </c>
      <c r="D28" s="97" t="s">
        <v>44</v>
      </c>
      <c r="E28" s="104">
        <f t="shared" si="7"/>
      </c>
      <c r="F28" s="97" t="s">
        <v>44</v>
      </c>
      <c r="G28" s="101" t="s">
        <v>44</v>
      </c>
      <c r="H28" s="73" t="s">
        <v>44</v>
      </c>
      <c r="I28" s="63" t="s">
        <v>44</v>
      </c>
      <c r="J28" s="14" t="s">
        <v>44</v>
      </c>
      <c r="K28" s="14" t="s">
        <v>44</v>
      </c>
      <c r="L28" s="14" t="s">
        <v>44</v>
      </c>
      <c r="M28" s="14" t="s">
        <v>44</v>
      </c>
      <c r="N28" s="47" t="s">
        <v>44</v>
      </c>
      <c r="O28" s="9"/>
      <c r="P28" s="9"/>
      <c r="Q28" s="9">
        <v>154024.58461039283</v>
      </c>
      <c r="R28" s="9" t="s">
        <v>99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26">
        <f t="shared" si="4"/>
      </c>
      <c r="B29" s="76">
        <f t="shared" si="5"/>
      </c>
      <c r="C29" s="44" t="str">
        <f t="shared" si="6"/>
        <v> </v>
      </c>
      <c r="D29" s="97" t="s">
        <v>44</v>
      </c>
      <c r="E29" s="104">
        <f t="shared" si="7"/>
      </c>
      <c r="F29" s="97" t="s">
        <v>44</v>
      </c>
      <c r="G29" s="101" t="s">
        <v>44</v>
      </c>
      <c r="H29" s="73" t="s">
        <v>44</v>
      </c>
      <c r="I29" s="63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47" t="s">
        <v>44</v>
      </c>
      <c r="O29" s="9"/>
      <c r="P29" s="9"/>
      <c r="Q29" s="9" t="s">
        <v>97</v>
      </c>
      <c r="R29" s="9" t="s">
        <v>98</v>
      </c>
      <c r="S29" s="10" t="s">
        <v>98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25">
        <f t="shared" si="4"/>
      </c>
      <c r="B30" s="77">
        <f t="shared" si="5"/>
      </c>
      <c r="C30" s="113" t="str">
        <f t="shared" si="6"/>
        <v> </v>
      </c>
      <c r="D30" s="98" t="s">
        <v>44</v>
      </c>
      <c r="E30" s="114">
        <f t="shared" si="7"/>
      </c>
      <c r="F30" s="98" t="s">
        <v>44</v>
      </c>
      <c r="G30" s="102" t="s">
        <v>44</v>
      </c>
      <c r="H30" s="74" t="s">
        <v>44</v>
      </c>
      <c r="I30" s="6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48" t="s">
        <v>44</v>
      </c>
      <c r="O30" s="9"/>
      <c r="P30" s="9"/>
      <c r="Q30" s="9">
        <v>154024.58540772856</v>
      </c>
      <c r="R30" s="9">
        <v>0.9999900469445396</v>
      </c>
      <c r="S30" s="10">
        <v>0.0044616153865391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9"/>
      <c r="B31" s="2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>
        <v>15.672224102637323</v>
      </c>
      <c r="R31" s="9">
        <v>-0.0044616153865391</v>
      </c>
      <c r="S31" s="10">
        <v>0.9999900469445396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4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9"/>
      <c r="B35" s="9"/>
      <c r="C35" s="9" t="s">
        <v>42</v>
      </c>
      <c r="D35" s="9"/>
      <c r="E35" s="9"/>
      <c r="F35" s="9"/>
      <c r="G35" s="9"/>
      <c r="H35" s="9"/>
      <c r="I35" s="9" t="s">
        <v>47</v>
      </c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9"/>
      <c r="B36" s="8">
        <v>191999.99999999997</v>
      </c>
      <c r="C36" s="8">
        <v>-872.7886342064727</v>
      </c>
      <c r="D36" s="8"/>
      <c r="E36" s="8"/>
      <c r="F36" s="8"/>
      <c r="G36" s="8"/>
      <c r="H36" s="8"/>
      <c r="I36" s="8" t="s">
        <v>45</v>
      </c>
      <c r="J36" s="8" t="s">
        <v>45</v>
      </c>
      <c r="K36" s="8" t="s">
        <v>45</v>
      </c>
      <c r="L36" s="8" t="s">
        <v>45</v>
      </c>
      <c r="M36" s="8" t="s">
        <v>45</v>
      </c>
      <c r="N36" s="8" t="s">
        <v>45</v>
      </c>
      <c r="O36" s="8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9"/>
      <c r="B37" s="8">
        <v>-0.25000000000000006</v>
      </c>
      <c r="C37" s="8">
        <v>63.480000000000004</v>
      </c>
      <c r="D37" s="8"/>
      <c r="E37" s="8"/>
      <c r="F37" s="8"/>
      <c r="G37" s="8"/>
      <c r="H37" s="8"/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9"/>
      <c r="B38" s="8"/>
      <c r="C38" s="8"/>
      <c r="D38" s="8"/>
      <c r="E38" s="8"/>
      <c r="F38" s="8"/>
      <c r="G38" s="8"/>
      <c r="H38" s="8"/>
      <c r="I38" s="8" t="s">
        <v>45</v>
      </c>
      <c r="J38" s="8" t="s">
        <v>45</v>
      </c>
      <c r="K38" s="8" t="s">
        <v>45</v>
      </c>
      <c r="L38" s="8" t="s">
        <v>45</v>
      </c>
      <c r="M38" s="8" t="s">
        <v>45</v>
      </c>
      <c r="N38" s="8" t="s">
        <v>45</v>
      </c>
      <c r="O38" s="8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9"/>
      <c r="B39" s="8"/>
      <c r="C39" s="8"/>
      <c r="D39" s="8"/>
      <c r="E39" s="8"/>
      <c r="F39" s="8"/>
      <c r="G39" s="8"/>
      <c r="H39" s="8"/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9"/>
      <c r="B40" s="8"/>
      <c r="C40" s="8"/>
      <c r="D40" s="8"/>
      <c r="E40" s="8"/>
      <c r="F40" s="8"/>
      <c r="G40" s="8"/>
      <c r="H40" s="8"/>
      <c r="I40" s="8" t="s">
        <v>45</v>
      </c>
      <c r="J40" s="8" t="s">
        <v>45</v>
      </c>
      <c r="K40" s="8" t="s">
        <v>45</v>
      </c>
      <c r="L40" s="8" t="s">
        <v>45</v>
      </c>
      <c r="M40" s="8" t="s">
        <v>45</v>
      </c>
      <c r="N40" s="8" t="s">
        <v>45</v>
      </c>
      <c r="O40" s="8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9"/>
      <c r="B41" s="8"/>
      <c r="C41" s="8"/>
      <c r="D41" s="8"/>
      <c r="E41" s="8"/>
      <c r="F41" s="8"/>
      <c r="G41" s="8"/>
      <c r="H41" s="8"/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9"/>
      <c r="B45" s="9"/>
      <c r="C45" s="9" t="s">
        <v>43</v>
      </c>
      <c r="D45" s="9"/>
      <c r="E45" s="9"/>
      <c r="F45" s="9"/>
      <c r="G45" s="9"/>
      <c r="H45" s="9"/>
      <c r="I45" s="9" t="s">
        <v>46</v>
      </c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30">
        <v>448000</v>
      </c>
      <c r="C46" s="130">
        <v>-2807.2113657935274</v>
      </c>
      <c r="D46" s="130"/>
      <c r="E46" s="130"/>
      <c r="F46" s="130"/>
      <c r="G46" s="130"/>
      <c r="H46" s="130"/>
      <c r="I46" s="130" t="s">
        <v>41</v>
      </c>
      <c r="J46" s="130" t="s">
        <v>41</v>
      </c>
      <c r="K46" s="130" t="s">
        <v>41</v>
      </c>
      <c r="L46" s="130" t="s">
        <v>41</v>
      </c>
      <c r="M46" s="130" t="s">
        <v>41</v>
      </c>
      <c r="N46" s="130" t="s">
        <v>41</v>
      </c>
      <c r="O46" s="1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30">
        <v>-0.0925747201275664</v>
      </c>
      <c r="C47" s="130">
        <v>2052.52</v>
      </c>
      <c r="D47" s="130"/>
      <c r="E47" s="130"/>
      <c r="F47" s="130"/>
      <c r="G47" s="130"/>
      <c r="H47" s="130"/>
      <c r="I47" s="130" t="s">
        <v>41</v>
      </c>
      <c r="J47" s="130" t="s">
        <v>41</v>
      </c>
      <c r="K47" s="130" t="s">
        <v>41</v>
      </c>
      <c r="L47" s="130" t="s">
        <v>41</v>
      </c>
      <c r="M47" s="130" t="s">
        <v>41</v>
      </c>
      <c r="N47" s="130" t="s">
        <v>41</v>
      </c>
      <c r="O47" s="13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30"/>
      <c r="C48" s="130"/>
      <c r="D48" s="130"/>
      <c r="E48" s="130"/>
      <c r="F48" s="130"/>
      <c r="G48" s="130"/>
      <c r="H48" s="130"/>
      <c r="I48" s="130" t="s">
        <v>41</v>
      </c>
      <c r="J48" s="130" t="s">
        <v>41</v>
      </c>
      <c r="K48" s="130" t="s">
        <v>41</v>
      </c>
      <c r="L48" s="130" t="s">
        <v>41</v>
      </c>
      <c r="M48" s="130" t="s">
        <v>41</v>
      </c>
      <c r="N48" s="130" t="s">
        <v>41</v>
      </c>
      <c r="O48" s="13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30"/>
      <c r="C49" s="130"/>
      <c r="D49" s="130"/>
      <c r="E49" s="130"/>
      <c r="F49" s="130"/>
      <c r="G49" s="130"/>
      <c r="H49" s="130"/>
      <c r="I49" s="130" t="s">
        <v>41</v>
      </c>
      <c r="J49" s="130" t="s">
        <v>41</v>
      </c>
      <c r="K49" s="130" t="s">
        <v>41</v>
      </c>
      <c r="L49" s="130" t="s">
        <v>41</v>
      </c>
      <c r="M49" s="130" t="s">
        <v>41</v>
      </c>
      <c r="N49" s="130" t="s">
        <v>41</v>
      </c>
      <c r="O49" s="13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22" ht="12.75">
      <c r="A50" s="10"/>
      <c r="B50" s="130"/>
      <c r="C50" s="130"/>
      <c r="D50" s="130"/>
      <c r="E50" s="130"/>
      <c r="F50" s="130"/>
      <c r="G50" s="130"/>
      <c r="H50" s="130"/>
      <c r="I50" s="130" t="s">
        <v>41</v>
      </c>
      <c r="J50" s="130" t="s">
        <v>41</v>
      </c>
      <c r="K50" s="130" t="s">
        <v>41</v>
      </c>
      <c r="L50" s="130" t="s">
        <v>41</v>
      </c>
      <c r="M50" s="132" t="s">
        <v>41</v>
      </c>
      <c r="N50" s="130" t="s">
        <v>41</v>
      </c>
      <c r="O50" s="13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30"/>
      <c r="C51" s="130"/>
      <c r="D51" s="130"/>
      <c r="E51" s="130"/>
      <c r="F51" s="130"/>
      <c r="G51" s="130"/>
      <c r="H51" s="130"/>
      <c r="I51" s="130" t="s">
        <v>41</v>
      </c>
      <c r="J51" s="130" t="s">
        <v>41</v>
      </c>
      <c r="K51" s="130" t="s">
        <v>41</v>
      </c>
      <c r="L51" s="130" t="s">
        <v>41</v>
      </c>
      <c r="M51" s="130" t="s">
        <v>41</v>
      </c>
      <c r="N51" s="130" t="s">
        <v>41</v>
      </c>
      <c r="O51" s="13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30"/>
      <c r="K52" s="130"/>
      <c r="L52" s="130"/>
      <c r="M52" s="130"/>
      <c r="N52" s="130"/>
      <c r="O52" s="13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30"/>
      <c r="K53" s="130"/>
      <c r="L53" s="130"/>
      <c r="M53" s="130"/>
      <c r="N53" s="130"/>
      <c r="O53" s="13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 t="s">
        <v>96</v>
      </c>
      <c r="H83" s="10"/>
      <c r="I83" s="10"/>
      <c r="J83" s="10" t="s">
        <v>95</v>
      </c>
      <c r="K83" s="10"/>
      <c r="L83" s="10"/>
      <c r="M83" s="147" t="s">
        <v>108</v>
      </c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 t="s">
        <v>94</v>
      </c>
      <c r="K85" s="10">
        <f>-G14/G15</f>
        <v>-0.013333333333333334</v>
      </c>
      <c r="L85" s="10"/>
      <c r="M85" s="127">
        <f>G14</f>
        <v>0.2</v>
      </c>
      <c r="N85" s="127">
        <f>G15</f>
        <v>15</v>
      </c>
      <c r="O85" s="10"/>
      <c r="P85" s="10"/>
      <c r="Q85" s="10"/>
      <c r="R85" s="10"/>
      <c r="S85" s="10"/>
      <c r="T85" s="10"/>
      <c r="U85" s="10"/>
      <c r="V85" s="10"/>
    </row>
    <row r="86" spans="10:17" ht="12.75">
      <c r="J86" t="s">
        <v>93</v>
      </c>
      <c r="K86">
        <f>IF(G15&gt;0,K85,99999)</f>
        <v>-0.013333333333333334</v>
      </c>
      <c r="L86" s="10"/>
      <c r="M86" s="148" t="s">
        <v>91</v>
      </c>
      <c r="N86" s="148" t="s">
        <v>92</v>
      </c>
      <c r="O86" s="146" t="s">
        <v>109</v>
      </c>
      <c r="P86" s="10"/>
      <c r="Q86" s="10"/>
    </row>
    <row r="87" spans="12:17" ht="12.75">
      <c r="L87" s="10"/>
      <c r="M87" s="145">
        <f>D25</f>
        <v>259.18854125733276</v>
      </c>
      <c r="N87" s="145">
        <f>D26</f>
        <v>1.8163710626457044</v>
      </c>
      <c r="O87">
        <f>M87*M85+N87*N85</f>
        <v>79.08327419115211</v>
      </c>
      <c r="P87" s="10"/>
      <c r="Q87" s="10"/>
    </row>
    <row r="88" spans="12:17" ht="12.75">
      <c r="L88" s="10"/>
      <c r="M88" s="135">
        <f>($O$87-N88*N85)/$M$85</f>
        <v>71.49798490664921</v>
      </c>
      <c r="N88" s="135">
        <f>MAX(I100:I136)</f>
        <v>4.3189118139881515</v>
      </c>
      <c r="P88" s="10"/>
      <c r="Q88" s="10"/>
    </row>
    <row r="89" spans="12:17" ht="12.75">
      <c r="L89" s="10"/>
      <c r="M89" s="135">
        <f>($O$87-N89*N85)/$M$85</f>
        <v>719.3347570048718</v>
      </c>
      <c r="N89" s="135">
        <f>MIN(I100:I136)</f>
        <v>-4.318911813988151</v>
      </c>
      <c r="P89" s="10"/>
      <c r="Q89" s="10"/>
    </row>
    <row r="90" spans="7:17" ht="12.75">
      <c r="G90" s="135">
        <v>0</v>
      </c>
      <c r="H90" s="135">
        <v>0</v>
      </c>
      <c r="L90" s="10"/>
      <c r="P90" s="10"/>
      <c r="Q90" s="10"/>
    </row>
    <row r="91" spans="7:17" ht="12.75">
      <c r="G91" s="136">
        <v>0.7581498371257919</v>
      </c>
      <c r="H91" s="136">
        <v>0.0663943753076389</v>
      </c>
      <c r="J91">
        <v>0.5915142112229149</v>
      </c>
      <c r="K91">
        <v>0.22797441781885738</v>
      </c>
      <c r="L91" s="10"/>
      <c r="P91" s="10"/>
      <c r="Q91" s="10"/>
    </row>
    <row r="92" spans="12:17" ht="12.75">
      <c r="L92" s="10"/>
      <c r="P92" s="10"/>
      <c r="Q92" s="10"/>
    </row>
    <row r="93" spans="12:17" ht="12.75">
      <c r="L93" s="10"/>
      <c r="P93" s="10"/>
      <c r="Q93" s="10"/>
    </row>
    <row r="94" spans="12:17" ht="12.75">
      <c r="L94" s="10"/>
      <c r="P94" s="10"/>
      <c r="Q94" s="10"/>
    </row>
    <row r="95" spans="12:17" ht="12.75">
      <c r="L95" s="10"/>
      <c r="P95" s="10"/>
      <c r="Q95" s="10"/>
    </row>
    <row r="96" spans="2:12" ht="12.75">
      <c r="B96" t="s">
        <v>82</v>
      </c>
      <c r="C96" t="s">
        <v>83</v>
      </c>
      <c r="L96" s="10"/>
    </row>
    <row r="97" spans="1:12" ht="12.75">
      <c r="A97" s="135" t="s">
        <v>80</v>
      </c>
      <c r="B97">
        <f>MAX(B101:B201)</f>
        <v>9.765625</v>
      </c>
      <c r="C97">
        <f>MAX(C101:C201)</f>
        <v>1</v>
      </c>
      <c r="D97">
        <f>B97/I6</f>
        <v>0.022286887919318283</v>
      </c>
      <c r="E97">
        <f>C97/I7</f>
        <v>0.12551092808470124</v>
      </c>
      <c r="L97" s="10"/>
    </row>
    <row r="98" spans="1:12" ht="12.75">
      <c r="A98" s="135" t="s">
        <v>81</v>
      </c>
      <c r="L98" s="10"/>
    </row>
    <row r="99" spans="1:12" ht="12.75">
      <c r="A99" s="135" t="s">
        <v>88</v>
      </c>
      <c r="B99" s="135" t="s">
        <v>89</v>
      </c>
      <c r="C99" s="135" t="s">
        <v>90</v>
      </c>
      <c r="D99" s="135" t="s">
        <v>85</v>
      </c>
      <c r="E99" s="135" t="s">
        <v>86</v>
      </c>
      <c r="F99" s="135" t="s">
        <v>87</v>
      </c>
      <c r="G99" s="135" t="s">
        <v>100</v>
      </c>
      <c r="H99" s="135" t="s">
        <v>91</v>
      </c>
      <c r="I99" s="135" t="s">
        <v>92</v>
      </c>
      <c r="L99" s="10"/>
    </row>
    <row r="100" spans="1:12" ht="12.75">
      <c r="A100" s="135">
        <v>0</v>
      </c>
      <c r="B100" s="135">
        <v>-9.765625</v>
      </c>
      <c r="C100" s="135">
        <v>1</v>
      </c>
      <c r="D100" s="135">
        <v>0.6489454722889679</v>
      </c>
      <c r="E100" s="135">
        <v>-0.5516845746295159</v>
      </c>
      <c r="F100" s="135">
        <v>0.097260897659452</v>
      </c>
      <c r="G100">
        <v>0</v>
      </c>
      <c r="H100">
        <v>392.4557546940867</v>
      </c>
      <c r="I100">
        <v>-1.7510040615194873</v>
      </c>
      <c r="L100" s="10"/>
    </row>
    <row r="101" spans="1:12" ht="12.75">
      <c r="A101" s="135">
        <v>1</v>
      </c>
      <c r="B101" s="135">
        <v>-7.962623999999998</v>
      </c>
      <c r="C101" s="135">
        <v>1</v>
      </c>
      <c r="D101" s="135">
        <v>0.6495334346968618</v>
      </c>
      <c r="E101" s="135">
        <v>-0.551617632816915</v>
      </c>
      <c r="F101" s="135">
        <v>0.09791580187994675</v>
      </c>
      <c r="G101">
        <v>0.17453292519943295</v>
      </c>
      <c r="H101">
        <v>386.49653703515634</v>
      </c>
      <c r="I101">
        <v>-1.0369680337832976</v>
      </c>
      <c r="L101" s="10"/>
    </row>
    <row r="102" spans="1:12" ht="12.75">
      <c r="A102" s="135">
        <v>2</v>
      </c>
      <c r="B102" s="135">
        <v>-6.436342999999998</v>
      </c>
      <c r="C102" s="135">
        <v>1</v>
      </c>
      <c r="D102" s="135">
        <v>0.6502297070602092</v>
      </c>
      <c r="E102" s="135">
        <v>-0.551519978468049</v>
      </c>
      <c r="F102" s="135">
        <v>0.0987097285921602</v>
      </c>
      <c r="G102">
        <v>0.3490658503988659</v>
      </c>
      <c r="H102">
        <v>368.79381767509733</v>
      </c>
      <c r="I102">
        <v>-0.29142425707174646</v>
      </c>
      <c r="L102" s="10"/>
    </row>
    <row r="103" spans="1:12" ht="12.75">
      <c r="A103" s="135">
        <v>3</v>
      </c>
      <c r="B103" s="135">
        <v>-5.153632000000002</v>
      </c>
      <c r="C103" s="135">
        <v>1</v>
      </c>
      <c r="D103" s="135">
        <v>0.6510462642771169</v>
      </c>
      <c r="E103" s="135">
        <v>-0.5513776222392842</v>
      </c>
      <c r="F103" s="135">
        <v>0.09966864203783266</v>
      </c>
      <c r="G103">
        <v>0.5235987755982988</v>
      </c>
      <c r="H103">
        <v>339.8854847836567</v>
      </c>
      <c r="I103">
        <v>0.4629742982231395</v>
      </c>
      <c r="L103" s="10"/>
    </row>
    <row r="104" spans="1:12" ht="12.75">
      <c r="A104" s="135">
        <v>4</v>
      </c>
      <c r="B104" s="135">
        <v>-4.084101000000001</v>
      </c>
      <c r="C104" s="135">
        <v>1</v>
      </c>
      <c r="D104" s="135">
        <v>0.6519901625360708</v>
      </c>
      <c r="E104" s="135">
        <v>-0.5511710603621561</v>
      </c>
      <c r="F104" s="135">
        <v>0.10081910217391465</v>
      </c>
      <c r="G104">
        <v>0.6981317007977318</v>
      </c>
      <c r="H104">
        <v>300.6499034274185</v>
      </c>
      <c r="I104">
        <v>1.203305613742815</v>
      </c>
      <c r="L104" s="10"/>
    </row>
    <row r="105" spans="1:12" ht="12.75">
      <c r="A105" s="135">
        <v>5</v>
      </c>
      <c r="B105" s="135">
        <v>-3.2</v>
      </c>
      <c r="C105" s="135">
        <v>1</v>
      </c>
      <c r="D105" s="135">
        <v>0.6530591026801463</v>
      </c>
      <c r="E105" s="135">
        <v>-0.5508742613095816</v>
      </c>
      <c r="F105" s="135">
        <v>0.10218484137056472</v>
      </c>
      <c r="G105">
        <v>0.8726646259971648</v>
      </c>
      <c r="H105">
        <v>252.27922689173025</v>
      </c>
      <c r="I105">
        <v>1.907075097090936</v>
      </c>
      <c r="L105" s="10"/>
    </row>
    <row r="106" spans="1:12" ht="12.75">
      <c r="A106" s="135">
        <v>6</v>
      </c>
      <c r="B106" s="135">
        <v>-2.476098999999999</v>
      </c>
      <c r="C106" s="135">
        <v>1</v>
      </c>
      <c r="D106" s="135">
        <v>0.6542359938680118</v>
      </c>
      <c r="E106" s="135">
        <v>-0.5504547672466569</v>
      </c>
      <c r="F106" s="135">
        <v>0.10378122662135492</v>
      </c>
      <c r="G106">
        <v>1.0471975511965976</v>
      </c>
      <c r="H106">
        <v>196.2431737063852</v>
      </c>
      <c r="I106">
        <v>2.5528990686405115</v>
      </c>
      <c r="L106" s="10"/>
    </row>
    <row r="107" spans="1:12" ht="12.75">
      <c r="A107" s="135">
        <v>7</v>
      </c>
      <c r="B107" s="135">
        <v>-1.8895680000000001</v>
      </c>
      <c r="C107" s="135">
        <v>1</v>
      </c>
      <c r="D107" s="135">
        <v>0.6554839076906519</v>
      </c>
      <c r="E107" s="135">
        <v>-0.5498763160793259</v>
      </c>
      <c r="F107" s="135">
        <v>0.10560759161132605</v>
      </c>
      <c r="G107">
        <v>1.2217304763960306</v>
      </c>
      <c r="H107">
        <v>134.244370991809</v>
      </c>
      <c r="I107">
        <v>3.1211544938187044</v>
      </c>
      <c r="L107" s="10"/>
    </row>
    <row r="108" spans="1:12" ht="12.75">
      <c r="A108" s="135">
        <v>8</v>
      </c>
      <c r="B108" s="135">
        <v>-1.419857</v>
      </c>
      <c r="C108" s="135">
        <v>1</v>
      </c>
      <c r="D108" s="135">
        <v>0.6567442064388751</v>
      </c>
      <c r="E108" s="135">
        <v>-0.5491056564374251</v>
      </c>
      <c r="F108" s="135">
        <v>0.10763855000144995</v>
      </c>
      <c r="G108">
        <v>1.3962634015954636</v>
      </c>
      <c r="H108">
        <v>68.16662099557614</v>
      </c>
      <c r="I108">
        <v>3.5945752190825973</v>
      </c>
      <c r="L108" s="10"/>
    </row>
    <row r="109" spans="1:12" ht="12.75">
      <c r="A109" s="135">
        <v>9</v>
      </c>
      <c r="B109" s="135">
        <v>-1.0485760000000002</v>
      </c>
      <c r="C109" s="135">
        <v>1</v>
      </c>
      <c r="D109" s="135">
        <v>0.657941469125976</v>
      </c>
      <c r="E109" s="135">
        <v>-0.5481243325525001</v>
      </c>
      <c r="F109" s="135">
        <v>0.1098171365734758</v>
      </c>
      <c r="G109">
        <v>1.5707963267948966</v>
      </c>
      <c r="H109">
        <v>0.017662714367271404</v>
      </c>
      <c r="I109">
        <v>3.958776595257492</v>
      </c>
      <c r="L109" s="10"/>
    </row>
    <row r="110" spans="1:12" ht="12.75">
      <c r="A110" s="135">
        <v>10</v>
      </c>
      <c r="B110" s="135">
        <v>-0.759375</v>
      </c>
      <c r="C110" s="135">
        <v>1</v>
      </c>
      <c r="D110" s="135">
        <v>0.658997395934474</v>
      </c>
      <c r="E110" s="135">
        <v>-0.546943272176411</v>
      </c>
      <c r="F110" s="135">
        <v>0.112054123758063</v>
      </c>
      <c r="G110">
        <v>1.7453292519943295</v>
      </c>
      <c r="H110">
        <v>-68.13183223947986</v>
      </c>
      <c r="I110">
        <v>4.202692547823102</v>
      </c>
      <c r="L110" s="10"/>
    </row>
    <row r="111" spans="1:12" ht="12.75">
      <c r="A111" s="135">
        <v>11</v>
      </c>
      <c r="B111" s="135">
        <v>-0.5378239999999999</v>
      </c>
      <c r="C111" s="135">
        <v>1</v>
      </c>
      <c r="D111" s="135">
        <v>0.659851010285486</v>
      </c>
      <c r="E111" s="135">
        <v>-0.5456136275934387</v>
      </c>
      <c r="F111" s="135">
        <v>0.1142373826920473</v>
      </c>
      <c r="G111">
        <v>1.9198621771937625</v>
      </c>
      <c r="H111">
        <v>-134.21117594710105</v>
      </c>
      <c r="I111">
        <v>4.3189118139881515</v>
      </c>
      <c r="L111" s="10"/>
    </row>
    <row r="112" spans="1:12" ht="12.75">
      <c r="A112" s="135">
        <v>12</v>
      </c>
      <c r="B112" s="135">
        <v>-0.37129300000000004</v>
      </c>
      <c r="C112" s="135">
        <v>1</v>
      </c>
      <c r="D112" s="135">
        <v>0.6604764034530852</v>
      </c>
      <c r="E112" s="135">
        <v>-0.5442250902054855</v>
      </c>
      <c r="F112" s="135">
        <v>0.11625131324759974</v>
      </c>
      <c r="G112">
        <v>2.0943951023931953</v>
      </c>
      <c r="H112">
        <v>-196.21258098770144</v>
      </c>
      <c r="I112">
        <v>4.303903130159998</v>
      </c>
      <c r="L112" s="10"/>
    </row>
    <row r="113" spans="1:12" ht="12.75">
      <c r="A113" s="135">
        <v>13</v>
      </c>
      <c r="B113" s="135">
        <v>-0.24883199999999994</v>
      </c>
      <c r="C113" s="135">
        <v>1</v>
      </c>
      <c r="D113" s="135">
        <v>0.6608878806313117</v>
      </c>
      <c r="E113" s="135">
        <v>-0.5428874093770987</v>
      </c>
      <c r="F113" s="135">
        <v>0.11800047125421298</v>
      </c>
      <c r="G113">
        <v>2.2689280275926285</v>
      </c>
      <c r="H113">
        <v>-252.2521660433474</v>
      </c>
      <c r="I113">
        <v>4.158122527602003</v>
      </c>
      <c r="L113" s="10"/>
    </row>
    <row r="114" spans="1:12" ht="12.75">
      <c r="A114" s="135">
        <v>14</v>
      </c>
      <c r="B114" s="135">
        <v>-0.16105100000000006</v>
      </c>
      <c r="C114" s="135">
        <v>1</v>
      </c>
      <c r="D114" s="135">
        <v>0.6611293456453577</v>
      </c>
      <c r="E114" s="135">
        <v>-0.5417013653045127</v>
      </c>
      <c r="F114" s="135">
        <v>0.11942798034084501</v>
      </c>
      <c r="G114">
        <v>2.443460952792061</v>
      </c>
      <c r="H114">
        <v>-300.62719667952115</v>
      </c>
      <c r="I114">
        <v>3.8859994761543444</v>
      </c>
      <c r="L114" s="10"/>
    </row>
    <row r="115" spans="1:12" ht="12.75">
      <c r="A115" s="135">
        <v>15</v>
      </c>
      <c r="B115" s="135">
        <v>-0.1</v>
      </c>
      <c r="C115" s="135">
        <v>1</v>
      </c>
      <c r="D115" s="135">
        <v>0.661255029480814</v>
      </c>
      <c r="E115" s="135">
        <v>-0.5407333483350725</v>
      </c>
      <c r="F115" s="135">
        <v>0.12052168114574158</v>
      </c>
      <c r="G115">
        <v>2.6179938779914944</v>
      </c>
      <c r="H115">
        <v>-339.86782206928945</v>
      </c>
      <c r="I115">
        <v>3.495802297034352</v>
      </c>
      <c r="L115" s="10"/>
    </row>
    <row r="116" spans="1:12" ht="12.75">
      <c r="A116" s="135">
        <v>16</v>
      </c>
      <c r="B116" s="135">
        <v>-0.059049000000000004</v>
      </c>
      <c r="C116" s="135">
        <v>1</v>
      </c>
      <c r="D116" s="135">
        <v>0.6613127090579447</v>
      </c>
      <c r="E116" s="135">
        <v>-0.5400050967439629</v>
      </c>
      <c r="F116" s="135">
        <v>0.1213076123139818</v>
      </c>
      <c r="G116">
        <v>2.792526803190927</v>
      </c>
      <c r="H116">
        <v>-368.7817356668984</v>
      </c>
      <c r="I116">
        <v>2.9993869340802877</v>
      </c>
      <c r="L116" s="10"/>
    </row>
    <row r="117" spans="1:12" ht="12.75">
      <c r="A117" s="135">
        <v>17</v>
      </c>
      <c r="B117" s="135">
        <v>-0.032768000000000005</v>
      </c>
      <c r="C117" s="135">
        <v>1</v>
      </c>
      <c r="D117" s="135">
        <v>0.6613358388637789</v>
      </c>
      <c r="E117" s="135">
        <v>-0.5394997774986762</v>
      </c>
      <c r="F117" s="135">
        <v>0.12183606136510272</v>
      </c>
      <c r="G117">
        <v>2.9670597283903604</v>
      </c>
      <c r="H117">
        <v>-386.49040283883124</v>
      </c>
      <c r="I117">
        <v>2.4118367168972146</v>
      </c>
      <c r="L117" s="10"/>
    </row>
    <row r="118" spans="1:12" ht="12.75">
      <c r="A118" s="135">
        <v>18</v>
      </c>
      <c r="B118" s="135">
        <v>-0.016806999999999996</v>
      </c>
      <c r="C118" s="135">
        <v>1</v>
      </c>
      <c r="D118" s="135">
        <v>0.6613438204452657</v>
      </c>
      <c r="E118" s="135">
        <v>-0.5391771145297867</v>
      </c>
      <c r="F118" s="135">
        <v>0.12216670591547907</v>
      </c>
      <c r="G118">
        <v>3.141592653589793</v>
      </c>
      <c r="H118">
        <v>-392.4557546940867</v>
      </c>
      <c r="I118">
        <v>1.7510040615194877</v>
      </c>
      <c r="L118" s="10"/>
    </row>
    <row r="119" spans="1:12" ht="12.75">
      <c r="A119" s="135">
        <v>19</v>
      </c>
      <c r="B119" s="135">
        <v>-0.007775999999999998</v>
      </c>
      <c r="C119" s="135">
        <v>1</v>
      </c>
      <c r="D119" s="135">
        <v>0.661346129855502</v>
      </c>
      <c r="E119" s="135">
        <v>-0.5389889758858549</v>
      </c>
      <c r="F119" s="135">
        <v>0.12235715396964708</v>
      </c>
      <c r="G119">
        <v>3.3161255787892263</v>
      </c>
      <c r="H119">
        <v>-386.49653703515634</v>
      </c>
      <c r="I119">
        <v>1.036968033783297</v>
      </c>
      <c r="L119" s="10"/>
    </row>
    <row r="120" spans="1:12" ht="12.75">
      <c r="A120" s="135">
        <v>20</v>
      </c>
      <c r="B120" s="135">
        <v>-0.003125</v>
      </c>
      <c r="C120" s="135">
        <v>1</v>
      </c>
      <c r="D120" s="135">
        <v>0.6613466663669102</v>
      </c>
      <c r="E120" s="135">
        <v>-0.5388904631559263</v>
      </c>
      <c r="F120" s="135">
        <v>0.12245620321098394</v>
      </c>
      <c r="G120">
        <v>3.490658503988659</v>
      </c>
      <c r="H120">
        <v>-368.79381767509733</v>
      </c>
      <c r="I120">
        <v>0.2914242570717467</v>
      </c>
      <c r="L120" s="10"/>
    </row>
    <row r="121" spans="1:12" ht="12.75">
      <c r="A121" s="135">
        <v>21</v>
      </c>
      <c r="B121" s="135">
        <v>-0.0010240000000000002</v>
      </c>
      <c r="C121" s="135">
        <v>1</v>
      </c>
      <c r="D121" s="135">
        <v>0.6613467594066191</v>
      </c>
      <c r="E121" s="135">
        <v>-0.5388455945196536</v>
      </c>
      <c r="F121" s="135">
        <v>0.1225011648869655</v>
      </c>
      <c r="G121">
        <v>3.6651914291880923</v>
      </c>
      <c r="H121">
        <v>-339.8854847836566</v>
      </c>
      <c r="I121">
        <v>-0.46297429822314085</v>
      </c>
      <c r="L121" s="10"/>
    </row>
    <row r="122" spans="1:12" ht="12.75">
      <c r="A122" s="135">
        <v>22</v>
      </c>
      <c r="B122" s="135">
        <v>-0.00024299999999999994</v>
      </c>
      <c r="C122" s="135">
        <v>1</v>
      </c>
      <c r="D122" s="135">
        <v>0.6613467700078629</v>
      </c>
      <c r="E122" s="135">
        <v>-0.538828856836575</v>
      </c>
      <c r="F122" s="135">
        <v>0.1225179131712879</v>
      </c>
      <c r="G122">
        <v>3.839724354387525</v>
      </c>
      <c r="H122">
        <v>-300.6499034274185</v>
      </c>
      <c r="I122">
        <v>-1.203305613742815</v>
      </c>
      <c r="L122" s="10"/>
    </row>
    <row r="123" spans="1:12" ht="12.75">
      <c r="A123" s="135">
        <v>23</v>
      </c>
      <c r="B123" s="135">
        <v>-3.2000000000000005E-05</v>
      </c>
      <c r="C123" s="135">
        <v>1</v>
      </c>
      <c r="D123" s="135">
        <v>0.6613467706303452</v>
      </c>
      <c r="E123" s="135">
        <v>-0.538824329393153</v>
      </c>
      <c r="F123" s="135">
        <v>0.12252244123719225</v>
      </c>
      <c r="G123">
        <v>4.014257279586958</v>
      </c>
      <c r="H123">
        <v>-252.27922689173027</v>
      </c>
      <c r="I123">
        <v>-1.9070750970909356</v>
      </c>
      <c r="L123" s="10"/>
    </row>
    <row r="124" spans="1:12" ht="12.75">
      <c r="A124" s="135">
        <v>24</v>
      </c>
      <c r="B124" s="135">
        <v>-1.0000000000000002E-06</v>
      </c>
      <c r="C124" s="135">
        <v>1</v>
      </c>
      <c r="D124" s="135">
        <v>0.6613467706413239</v>
      </c>
      <c r="E124" s="135">
        <v>-0.538823664027009</v>
      </c>
      <c r="F124" s="135">
        <v>0.12252310661431487</v>
      </c>
      <c r="G124">
        <v>4.1887902047863905</v>
      </c>
      <c r="H124">
        <v>-196.24317370638533</v>
      </c>
      <c r="I124">
        <v>-2.5528990686405097</v>
      </c>
      <c r="L124" s="10"/>
    </row>
    <row r="125" spans="1:12" ht="12.75">
      <c r="A125" s="135">
        <v>25</v>
      </c>
      <c r="B125" s="135">
        <v>0</v>
      </c>
      <c r="C125" s="135">
        <v>1</v>
      </c>
      <c r="D125" s="135">
        <v>0.6613467706413345</v>
      </c>
      <c r="E125" s="135">
        <v>-0.5388236425627456</v>
      </c>
      <c r="F125" s="135">
        <v>0.1225231280785889</v>
      </c>
      <c r="G125">
        <v>4.363323129985823</v>
      </c>
      <c r="H125">
        <v>-134.24437099180923</v>
      </c>
      <c r="I125">
        <v>-3.121154493818703</v>
      </c>
      <c r="L125" s="10"/>
    </row>
    <row r="126" spans="1:12" ht="12.75">
      <c r="A126" s="135">
        <v>26</v>
      </c>
      <c r="B126" s="135">
        <v>1.0000000000000002E-06</v>
      </c>
      <c r="C126" s="135">
        <v>1</v>
      </c>
      <c r="D126" s="135">
        <v>0.6613467706413237</v>
      </c>
      <c r="E126" s="135">
        <v>-0.5388236210984297</v>
      </c>
      <c r="F126" s="135">
        <v>0.122523149542894</v>
      </c>
      <c r="G126">
        <v>4.537856055185257</v>
      </c>
      <c r="H126">
        <v>-68.1666209955761</v>
      </c>
      <c r="I126">
        <v>-3.5945752190825973</v>
      </c>
      <c r="L126" s="10"/>
    </row>
    <row r="127" spans="1:12" ht="12.75">
      <c r="A127" s="135">
        <v>27</v>
      </c>
      <c r="B127" s="135">
        <v>3.2000000000000005E-05</v>
      </c>
      <c r="C127" s="135">
        <v>1</v>
      </c>
      <c r="D127" s="135">
        <v>0.6613467706303443</v>
      </c>
      <c r="E127" s="135">
        <v>-0.5388229556786157</v>
      </c>
      <c r="F127" s="135">
        <v>0.1225238149517286</v>
      </c>
      <c r="G127">
        <v>4.71238898038469</v>
      </c>
      <c r="H127">
        <v>-0.017662714367319466</v>
      </c>
      <c r="I127">
        <v>-3.9587765952574916</v>
      </c>
      <c r="L127" s="10"/>
    </row>
    <row r="128" spans="1:12" ht="12.75">
      <c r="A128" s="135">
        <v>28</v>
      </c>
      <c r="B128" s="135">
        <v>0.00024299999999999994</v>
      </c>
      <c r="C128" s="135">
        <v>1</v>
      </c>
      <c r="D128" s="135">
        <v>0.6613467700073611</v>
      </c>
      <c r="E128" s="135">
        <v>-0.5388184251910136</v>
      </c>
      <c r="F128" s="135">
        <v>0.12252834481634745</v>
      </c>
      <c r="G128">
        <v>4.886921905584122</v>
      </c>
      <c r="H128">
        <v>68.13183223947973</v>
      </c>
      <c r="I128">
        <v>-4.202692547823102</v>
      </c>
      <c r="L128" s="10"/>
    </row>
    <row r="129" spans="1:12" ht="12.75">
      <c r="A129" s="135">
        <v>29</v>
      </c>
      <c r="B129" s="135">
        <v>0.0010240000000000002</v>
      </c>
      <c r="C129" s="135">
        <v>1</v>
      </c>
      <c r="D129" s="135">
        <v>0.6613467593690644</v>
      </c>
      <c r="E129" s="135">
        <v>-0.5388016355940725</v>
      </c>
      <c r="F129" s="135">
        <v>0.12254512377499194</v>
      </c>
      <c r="G129">
        <v>5.061454830783555</v>
      </c>
      <c r="H129">
        <v>134.21117594710086</v>
      </c>
      <c r="I129">
        <v>-4.318911813988151</v>
      </c>
      <c r="L129" s="10"/>
    </row>
    <row r="130" spans="1:12" ht="12.75">
      <c r="A130" s="135">
        <v>30</v>
      </c>
      <c r="B130" s="135">
        <v>0.003125</v>
      </c>
      <c r="C130" s="135">
        <v>1</v>
      </c>
      <c r="D130" s="135">
        <v>0.6613466652995292</v>
      </c>
      <c r="E130" s="135">
        <v>-0.5387563096278188</v>
      </c>
      <c r="F130" s="135">
        <v>0.1225903556717104</v>
      </c>
      <c r="G130">
        <v>5.235987755982989</v>
      </c>
      <c r="H130">
        <v>196.21258098770156</v>
      </c>
      <c r="I130">
        <v>-4.303903130159999</v>
      </c>
      <c r="L130" s="10"/>
    </row>
    <row r="131" spans="1:12" ht="12.75">
      <c r="A131" s="135">
        <v>31</v>
      </c>
      <c r="B131" s="135">
        <v>0.007775999999999998</v>
      </c>
      <c r="C131" s="135">
        <v>1</v>
      </c>
      <c r="D131" s="135">
        <v>0.6613461134092758</v>
      </c>
      <c r="E131" s="135">
        <v>-0.538655136783165</v>
      </c>
      <c r="F131" s="135">
        <v>0.12269097662611084</v>
      </c>
      <c r="G131">
        <v>5.410520681182422</v>
      </c>
      <c r="H131">
        <v>252.25216604334736</v>
      </c>
      <c r="I131">
        <v>-4.158122527602003</v>
      </c>
      <c r="L131" s="10"/>
    </row>
    <row r="132" spans="1:12" ht="12.75">
      <c r="A132" s="135">
        <v>32</v>
      </c>
      <c r="B132" s="135">
        <v>0.016806999999999996</v>
      </c>
      <c r="C132" s="135">
        <v>1</v>
      </c>
      <c r="D132" s="135">
        <v>0.66134365433693</v>
      </c>
      <c r="E132" s="135">
        <v>-0.5384553465639421</v>
      </c>
      <c r="F132" s="135">
        <v>0.12288830777298787</v>
      </c>
      <c r="G132">
        <v>5.585053606381854</v>
      </c>
      <c r="H132">
        <v>300.6271966795211</v>
      </c>
      <c r="I132">
        <v>-3.8859994761543444</v>
      </c>
      <c r="L132" s="10"/>
    </row>
    <row r="133" spans="1:12" ht="12.75">
      <c r="A133" s="135">
        <v>33</v>
      </c>
      <c r="B133" s="135">
        <v>0.032768000000000005</v>
      </c>
      <c r="C133" s="135">
        <v>1</v>
      </c>
      <c r="D133" s="135">
        <v>0.6613346065812812</v>
      </c>
      <c r="E133" s="135">
        <v>-0.5380911111201977</v>
      </c>
      <c r="F133" s="135">
        <v>0.12324349546108349</v>
      </c>
      <c r="G133">
        <v>5.759586531581287</v>
      </c>
      <c r="H133">
        <v>339.8678220692893</v>
      </c>
      <c r="I133">
        <v>-3.495802297034353</v>
      </c>
      <c r="L133" s="10"/>
    </row>
    <row r="134" spans="1:12" ht="12.75">
      <c r="A134" s="135">
        <v>34</v>
      </c>
      <c r="B134" s="135">
        <v>0.059049000000000004</v>
      </c>
      <c r="C134" s="135">
        <v>1</v>
      </c>
      <c r="D134" s="135">
        <v>0.661305475698865</v>
      </c>
      <c r="E134" s="135">
        <v>-0.5374585785555137</v>
      </c>
      <c r="F134" s="135">
        <v>0.12384689714335129</v>
      </c>
      <c r="G134">
        <v>5.934119456780721</v>
      </c>
      <c r="H134">
        <v>368.7817356668985</v>
      </c>
      <c r="I134">
        <v>-2.9993869340802872</v>
      </c>
      <c r="L134" s="10"/>
    </row>
    <row r="135" spans="1:12" ht="12.75">
      <c r="A135" s="135">
        <v>35</v>
      </c>
      <c r="B135" s="135">
        <v>0.1</v>
      </c>
      <c r="C135" s="135">
        <v>1</v>
      </c>
      <c r="D135" s="135">
        <v>0.6612196025805305</v>
      </c>
      <c r="E135" s="135">
        <v>-0.5363836652153764</v>
      </c>
      <c r="F135" s="135">
        <v>0.12483593736515408</v>
      </c>
      <c r="G135">
        <v>6.108652381980153</v>
      </c>
      <c r="H135">
        <v>386.4904028388312</v>
      </c>
      <c r="I135">
        <v>-2.411836716897218</v>
      </c>
      <c r="L135" s="10"/>
    </row>
    <row r="136" spans="1:12" ht="12.75">
      <c r="A136" s="135">
        <v>36</v>
      </c>
      <c r="B136" s="135">
        <v>0.16105100000000006</v>
      </c>
      <c r="C136" s="135">
        <v>1</v>
      </c>
      <c r="D136" s="135">
        <v>0.6609782813614656</v>
      </c>
      <c r="E136" s="135">
        <v>-0.5345466991825081</v>
      </c>
      <c r="F136" s="135">
        <v>0.12643158217895756</v>
      </c>
      <c r="G136">
        <v>6.283185307179586</v>
      </c>
      <c r="H136">
        <v>392.4557546940867</v>
      </c>
      <c r="I136">
        <v>-1.7510040615194882</v>
      </c>
      <c r="L136" s="10"/>
    </row>
    <row r="137" spans="1:12" ht="12.75">
      <c r="A137" s="135">
        <v>37</v>
      </c>
      <c r="B137" s="135">
        <v>0.24883199999999994</v>
      </c>
      <c r="C137" s="135">
        <v>1</v>
      </c>
      <c r="D137" s="135">
        <v>0.6603038224832488</v>
      </c>
      <c r="E137" s="135">
        <v>-0.5312853433592133</v>
      </c>
      <c r="F137" s="135">
        <v>0.12901847912403552</v>
      </c>
      <c r="L137" s="10"/>
    </row>
    <row r="138" spans="1:12" ht="12.75">
      <c r="A138" s="135">
        <v>38</v>
      </c>
      <c r="B138" s="135">
        <v>0.37129300000000004</v>
      </c>
      <c r="C138" s="135">
        <v>1</v>
      </c>
      <c r="D138" s="135">
        <v>0.6583264281801873</v>
      </c>
      <c r="E138" s="135">
        <v>-0.5249890751125295</v>
      </c>
      <c r="F138" s="135">
        <v>0.13333735306765782</v>
      </c>
      <c r="L138" s="10"/>
    </row>
    <row r="139" spans="1:12" ht="12.75">
      <c r="A139" s="135">
        <v>39</v>
      </c>
      <c r="B139" s="135">
        <v>0.5378239999999999</v>
      </c>
      <c r="C139" s="135">
        <v>1</v>
      </c>
      <c r="D139" s="135">
        <v>0.6517257282822672</v>
      </c>
      <c r="E139" s="135">
        <v>-0.5107362348612721</v>
      </c>
      <c r="F139" s="135">
        <v>0.1409894934209951</v>
      </c>
      <c r="L139" s="10"/>
    </row>
    <row r="140" spans="1:12" ht="12.75">
      <c r="A140" s="135">
        <v>40</v>
      </c>
      <c r="B140" s="135">
        <v>0.759375</v>
      </c>
      <c r="C140" s="135">
        <v>1</v>
      </c>
      <c r="D140" s="135">
        <v>0.6224954198109985</v>
      </c>
      <c r="E140" s="135">
        <v>-0.466935149165772</v>
      </c>
      <c r="F140" s="135">
        <v>0.15556027064522654</v>
      </c>
      <c r="L140" s="10"/>
    </row>
    <row r="141" spans="1:12" ht="12.75">
      <c r="A141" s="135">
        <v>41</v>
      </c>
      <c r="B141" s="135">
        <v>1.0485760000000002</v>
      </c>
      <c r="C141" s="135">
        <v>1</v>
      </c>
      <c r="D141" s="135">
        <v>0.40388276505929765</v>
      </c>
      <c r="E141" s="135">
        <v>-0.23471220500065826</v>
      </c>
      <c r="F141" s="135">
        <v>0.1691705600586394</v>
      </c>
      <c r="L141" s="10"/>
    </row>
    <row r="142" spans="1:12" ht="12.75">
      <c r="A142" s="135">
        <v>42</v>
      </c>
      <c r="B142" s="135">
        <v>1.419857</v>
      </c>
      <c r="C142" s="135">
        <v>1</v>
      </c>
      <c r="D142" s="135">
        <v>-0.3456487844853253</v>
      </c>
      <c r="E142" s="135">
        <v>0.38318935070459254</v>
      </c>
      <c r="F142" s="135">
        <v>0.03754056621926721</v>
      </c>
      <c r="L142" s="10"/>
    </row>
    <row r="143" spans="1:12" ht="12.75">
      <c r="A143" s="135">
        <v>43</v>
      </c>
      <c r="B143" s="135">
        <v>1.8895680000000001</v>
      </c>
      <c r="C143" s="135">
        <v>1</v>
      </c>
      <c r="D143" s="135">
        <v>-0.5593131222397723</v>
      </c>
      <c r="E143" s="135">
        <v>0.5192719130535974</v>
      </c>
      <c r="F143" s="135">
        <v>-0.04004120918617482</v>
      </c>
      <c r="L143" s="10"/>
    </row>
    <row r="144" spans="1:12" ht="12.75">
      <c r="A144" s="135">
        <v>44</v>
      </c>
      <c r="B144" s="135">
        <v>2.476098999999999</v>
      </c>
      <c r="C144" s="135">
        <v>1</v>
      </c>
      <c r="D144" s="135">
        <v>-0.6056832981178495</v>
      </c>
      <c r="E144" s="135">
        <v>0.5413159790741433</v>
      </c>
      <c r="F144" s="135">
        <v>-0.06436731904370618</v>
      </c>
      <c r="L144" s="10"/>
    </row>
    <row r="145" spans="1:12" ht="12.75">
      <c r="A145" s="135">
        <v>45</v>
      </c>
      <c r="B145" s="135">
        <v>3.2</v>
      </c>
      <c r="C145" s="135">
        <v>1</v>
      </c>
      <c r="D145" s="135">
        <v>-0.6225097581071155</v>
      </c>
      <c r="E145" s="135">
        <v>0.5474093562151912</v>
      </c>
      <c r="F145" s="135">
        <v>-0.07510040189192435</v>
      </c>
      <c r="L145" s="10"/>
    </row>
    <row r="146" spans="1:12" ht="12.75">
      <c r="A146" s="135">
        <v>46</v>
      </c>
      <c r="B146" s="135">
        <v>4.084101000000001</v>
      </c>
      <c r="C146" s="135">
        <v>1</v>
      </c>
      <c r="D146" s="135">
        <v>-0.6305883523807666</v>
      </c>
      <c r="E146" s="135">
        <v>0.549676152336697</v>
      </c>
      <c r="F146" s="135">
        <v>-0.08091220004406963</v>
      </c>
      <c r="L146" s="10"/>
    </row>
    <row r="147" spans="1:12" ht="12.75">
      <c r="A147" s="135">
        <v>47</v>
      </c>
      <c r="B147" s="135">
        <v>5.153632000000002</v>
      </c>
      <c r="C147" s="135">
        <v>1</v>
      </c>
      <c r="D147" s="135">
        <v>-0.6351353138918714</v>
      </c>
      <c r="E147" s="135">
        <v>0.5506784762090732</v>
      </c>
      <c r="F147" s="135">
        <v>-0.08445683768279821</v>
      </c>
      <c r="L147" s="10"/>
    </row>
    <row r="148" spans="1:12" ht="12.75">
      <c r="A148" s="135">
        <v>48</v>
      </c>
      <c r="B148" s="135">
        <v>6.436342999999998</v>
      </c>
      <c r="C148" s="135">
        <v>1</v>
      </c>
      <c r="D148" s="135">
        <v>-0.637963321691378</v>
      </c>
      <c r="E148" s="135">
        <v>0.5511740676380489</v>
      </c>
      <c r="F148" s="135">
        <v>-0.08678925405332916</v>
      </c>
      <c r="L148" s="10"/>
    </row>
    <row r="149" spans="1:12" ht="12.75">
      <c r="A149" s="135">
        <v>49</v>
      </c>
      <c r="B149" s="135">
        <v>7.962623999999998</v>
      </c>
      <c r="C149" s="135">
        <v>1</v>
      </c>
      <c r="D149" s="135">
        <v>-0.6398453042957744</v>
      </c>
      <c r="E149" s="135">
        <v>0.5514390209768463</v>
      </c>
      <c r="F149" s="135">
        <v>-0.08840628331892808</v>
      </c>
      <c r="L149" s="10"/>
    </row>
    <row r="150" spans="1:12" ht="12.75">
      <c r="A150" s="135">
        <v>50</v>
      </c>
      <c r="B150" s="135">
        <v>9.765625</v>
      </c>
      <c r="C150" s="135">
        <v>1</v>
      </c>
      <c r="D150" s="135">
        <v>-0.6411598954969787</v>
      </c>
      <c r="E150" s="135">
        <v>0.551589112168153</v>
      </c>
      <c r="F150" s="135">
        <v>-0.08957078332882573</v>
      </c>
      <c r="L150" s="10"/>
    </row>
    <row r="151" spans="1:12" ht="12.75">
      <c r="A151" s="135">
        <v>50</v>
      </c>
      <c r="B151" s="135">
        <v>9.765625</v>
      </c>
      <c r="C151" s="135">
        <v>-1</v>
      </c>
      <c r="D151" s="135">
        <v>-0.6489454722889679</v>
      </c>
      <c r="E151" s="135">
        <v>0.5516845746295159</v>
      </c>
      <c r="F151" s="135">
        <v>-0.097260897659452</v>
      </c>
      <c r="L151" s="10"/>
    </row>
    <row r="152" spans="1:12" ht="12.75">
      <c r="A152" s="135">
        <v>49</v>
      </c>
      <c r="B152" s="135">
        <v>7.962623999999998</v>
      </c>
      <c r="C152" s="135">
        <v>-1</v>
      </c>
      <c r="D152" s="135">
        <v>-0.6495334346968618</v>
      </c>
      <c r="E152" s="135">
        <v>0.551617632816915</v>
      </c>
      <c r="F152" s="135">
        <v>-0.09791580187994675</v>
      </c>
      <c r="L152" s="10"/>
    </row>
    <row r="153" spans="1:12" ht="12.75">
      <c r="A153" s="135">
        <v>48</v>
      </c>
      <c r="B153" s="135">
        <v>6.436342999999998</v>
      </c>
      <c r="C153" s="135">
        <v>-1</v>
      </c>
      <c r="D153" s="135">
        <v>-0.6502297070602092</v>
      </c>
      <c r="E153" s="135">
        <v>0.551519978468049</v>
      </c>
      <c r="F153" s="135">
        <v>-0.0987097285921602</v>
      </c>
      <c r="L153" s="10"/>
    </row>
    <row r="154" spans="1:12" ht="12.75">
      <c r="A154" s="135">
        <v>47</v>
      </c>
      <c r="B154" s="135">
        <v>5.153632000000002</v>
      </c>
      <c r="C154" s="135">
        <v>-1</v>
      </c>
      <c r="D154" s="135">
        <v>-0.6510462642771169</v>
      </c>
      <c r="E154" s="135">
        <v>0.5513776222392842</v>
      </c>
      <c r="F154" s="135">
        <v>-0.09966864203783266</v>
      </c>
      <c r="L154" s="10"/>
    </row>
    <row r="155" spans="1:12" ht="12.75">
      <c r="A155" s="135">
        <v>46</v>
      </c>
      <c r="B155" s="135">
        <v>4.084101000000001</v>
      </c>
      <c r="C155" s="135">
        <v>-1</v>
      </c>
      <c r="D155" s="135">
        <v>-0.6519901625360708</v>
      </c>
      <c r="E155" s="135">
        <v>0.5511710603621561</v>
      </c>
      <c r="F155" s="135">
        <v>-0.10081910217391465</v>
      </c>
      <c r="L155" s="10"/>
    </row>
    <row r="156" spans="1:12" ht="12.75">
      <c r="A156" s="135">
        <v>45</v>
      </c>
      <c r="B156" s="135">
        <v>3.2</v>
      </c>
      <c r="C156" s="135">
        <v>-1</v>
      </c>
      <c r="D156" s="135">
        <v>-0.6530591026801463</v>
      </c>
      <c r="E156" s="135">
        <v>0.5508742613095816</v>
      </c>
      <c r="F156" s="135">
        <v>-0.10218484137056472</v>
      </c>
      <c r="L156" s="10"/>
    </row>
    <row r="157" spans="1:12" ht="12.75">
      <c r="A157" s="135">
        <v>44</v>
      </c>
      <c r="B157" s="135">
        <v>2.476098999999999</v>
      </c>
      <c r="C157" s="135">
        <v>-1</v>
      </c>
      <c r="D157" s="135">
        <v>-0.6542359938680118</v>
      </c>
      <c r="E157" s="135">
        <v>0.5504547672466569</v>
      </c>
      <c r="F157" s="135">
        <v>-0.10378122662135492</v>
      </c>
      <c r="L157" s="10"/>
    </row>
    <row r="158" spans="1:12" ht="12.75">
      <c r="A158" s="135">
        <v>43</v>
      </c>
      <c r="B158" s="135">
        <v>1.8895680000000001</v>
      </c>
      <c r="C158" s="135">
        <v>-1</v>
      </c>
      <c r="D158" s="135">
        <v>-0.6554839076906519</v>
      </c>
      <c r="E158" s="135">
        <v>0.5498763160793259</v>
      </c>
      <c r="F158" s="135">
        <v>-0.10560759161132605</v>
      </c>
      <c r="L158" s="10"/>
    </row>
    <row r="159" spans="1:12" ht="12.75">
      <c r="A159" s="135">
        <v>42</v>
      </c>
      <c r="B159" s="135">
        <v>1.419857</v>
      </c>
      <c r="C159" s="135">
        <v>-1</v>
      </c>
      <c r="D159" s="135">
        <v>-0.6567442064388751</v>
      </c>
      <c r="E159" s="135">
        <v>0.5491056564374251</v>
      </c>
      <c r="F159" s="135">
        <v>-0.10763855000144995</v>
      </c>
      <c r="L159" s="10"/>
    </row>
    <row r="160" spans="1:12" ht="12.75">
      <c r="A160" s="135">
        <v>41</v>
      </c>
      <c r="B160" s="135">
        <v>1.0485760000000002</v>
      </c>
      <c r="C160" s="135">
        <v>-1</v>
      </c>
      <c r="D160" s="135">
        <v>-0.657941469125976</v>
      </c>
      <c r="E160" s="135">
        <v>0.5481243325525001</v>
      </c>
      <c r="F160" s="135">
        <v>-0.1098171365734758</v>
      </c>
      <c r="L160" s="10"/>
    </row>
    <row r="161" spans="1:12" ht="12.75">
      <c r="A161" s="135">
        <v>40</v>
      </c>
      <c r="B161" s="135">
        <v>0.759375</v>
      </c>
      <c r="C161" s="135">
        <v>-1</v>
      </c>
      <c r="D161" s="135">
        <v>-0.658997395934474</v>
      </c>
      <c r="E161" s="135">
        <v>0.546943272176411</v>
      </c>
      <c r="F161" s="135">
        <v>-0.112054123758063</v>
      </c>
      <c r="L161" s="10"/>
    </row>
    <row r="162" spans="1:12" ht="12.75">
      <c r="A162" s="135">
        <v>39</v>
      </c>
      <c r="B162" s="135">
        <v>0.5378239999999999</v>
      </c>
      <c r="C162" s="135">
        <v>-1</v>
      </c>
      <c r="D162" s="135">
        <v>-0.659851010285486</v>
      </c>
      <c r="E162" s="135">
        <v>0.5456136275934387</v>
      </c>
      <c r="F162" s="135">
        <v>-0.1142373826920473</v>
      </c>
      <c r="L162" s="10"/>
    </row>
    <row r="163" spans="1:12" ht="12.75">
      <c r="A163" s="135">
        <v>38</v>
      </c>
      <c r="B163" s="135">
        <v>0.37129300000000004</v>
      </c>
      <c r="C163" s="135">
        <v>-1</v>
      </c>
      <c r="D163" s="135">
        <v>-0.6604764034530852</v>
      </c>
      <c r="E163" s="135">
        <v>0.5442250902054855</v>
      </c>
      <c r="F163" s="135">
        <v>-0.11625131324759974</v>
      </c>
      <c r="L163" s="10"/>
    </row>
    <row r="164" spans="1:12" ht="12.75">
      <c r="A164" s="135">
        <v>37</v>
      </c>
      <c r="B164" s="135">
        <v>0.24883199999999994</v>
      </c>
      <c r="C164" s="135">
        <v>-1</v>
      </c>
      <c r="D164" s="135">
        <v>-0.6608878806313117</v>
      </c>
      <c r="E164" s="135">
        <v>0.5428874093770987</v>
      </c>
      <c r="F164" s="135">
        <v>-0.11800047125421298</v>
      </c>
      <c r="L164" s="10"/>
    </row>
    <row r="165" spans="1:12" ht="12.75">
      <c r="A165" s="135">
        <v>36</v>
      </c>
      <c r="B165" s="135">
        <v>0.16105100000000006</v>
      </c>
      <c r="C165" s="135">
        <v>-1</v>
      </c>
      <c r="D165" s="135">
        <v>-0.6611293456453577</v>
      </c>
      <c r="E165" s="135">
        <v>0.5417013653045127</v>
      </c>
      <c r="F165" s="135">
        <v>-0.11942798034084501</v>
      </c>
      <c r="L165" s="10"/>
    </row>
    <row r="166" spans="1:12" ht="12.75">
      <c r="A166" s="135">
        <v>35</v>
      </c>
      <c r="B166" s="135">
        <v>0.1</v>
      </c>
      <c r="C166" s="135">
        <v>-1</v>
      </c>
      <c r="D166" s="135">
        <v>-0.661255029480814</v>
      </c>
      <c r="E166" s="135">
        <v>0.5407333483350725</v>
      </c>
      <c r="F166" s="135">
        <v>-0.12052168114574158</v>
      </c>
      <c r="L166" s="10"/>
    </row>
    <row r="167" spans="1:12" ht="12.75">
      <c r="A167" s="135">
        <v>34</v>
      </c>
      <c r="B167" s="135">
        <v>0.059049000000000004</v>
      </c>
      <c r="C167" s="135">
        <v>-1</v>
      </c>
      <c r="D167" s="135">
        <v>-0.6613127090579447</v>
      </c>
      <c r="E167" s="135">
        <v>0.5400050967439629</v>
      </c>
      <c r="F167" s="135">
        <v>-0.1213076123139818</v>
      </c>
      <c r="L167" s="10"/>
    </row>
    <row r="168" spans="1:12" ht="12.75">
      <c r="A168" s="135">
        <v>33</v>
      </c>
      <c r="B168" s="135">
        <v>0.032768000000000005</v>
      </c>
      <c r="C168" s="135">
        <v>-1</v>
      </c>
      <c r="D168" s="135">
        <v>-0.6613358388637789</v>
      </c>
      <c r="E168" s="135">
        <v>0.5394997774986762</v>
      </c>
      <c r="F168" s="135">
        <v>-0.12183606136510272</v>
      </c>
      <c r="L168" s="10"/>
    </row>
    <row r="169" spans="1:12" ht="12.75">
      <c r="A169" s="135">
        <v>32</v>
      </c>
      <c r="B169" s="135">
        <v>0.016806999999999996</v>
      </c>
      <c r="C169" s="135">
        <v>-1</v>
      </c>
      <c r="D169" s="135">
        <v>-0.6613438204452657</v>
      </c>
      <c r="E169" s="135">
        <v>0.5391771145297867</v>
      </c>
      <c r="F169" s="135">
        <v>-0.12216670591547907</v>
      </c>
      <c r="L169" s="10"/>
    </row>
    <row r="170" spans="1:12" ht="12.75">
      <c r="A170" s="135">
        <v>31</v>
      </c>
      <c r="B170" s="135">
        <v>0.007775999999999998</v>
      </c>
      <c r="C170" s="135">
        <v>-1</v>
      </c>
      <c r="D170" s="135">
        <v>-0.661346129855502</v>
      </c>
      <c r="E170" s="135">
        <v>0.5389889758858549</v>
      </c>
      <c r="F170" s="135">
        <v>-0.12235715396964708</v>
      </c>
      <c r="L170" s="10"/>
    </row>
    <row r="171" spans="1:12" ht="12.75">
      <c r="A171" s="135">
        <v>30</v>
      </c>
      <c r="B171" s="135">
        <v>0.003125</v>
      </c>
      <c r="C171" s="135">
        <v>-1</v>
      </c>
      <c r="D171" s="135">
        <v>-0.6613466663669102</v>
      </c>
      <c r="E171" s="135">
        <v>0.5388904631559263</v>
      </c>
      <c r="F171" s="135">
        <v>-0.12245620321098394</v>
      </c>
      <c r="L171" s="10"/>
    </row>
    <row r="172" spans="1:12" ht="12.75">
      <c r="A172" s="135">
        <v>29</v>
      </c>
      <c r="B172" s="135">
        <v>0.0010240000000000002</v>
      </c>
      <c r="C172" s="135">
        <v>-1</v>
      </c>
      <c r="D172" s="135">
        <v>-0.6613467594066191</v>
      </c>
      <c r="E172" s="135">
        <v>0.5388455945196536</v>
      </c>
      <c r="F172" s="135">
        <v>-0.1225011648869655</v>
      </c>
      <c r="L172" s="10"/>
    </row>
    <row r="173" spans="1:12" ht="12.75">
      <c r="A173" s="135">
        <v>28</v>
      </c>
      <c r="B173" s="135">
        <v>0.00024299999999999994</v>
      </c>
      <c r="C173" s="135">
        <v>-1</v>
      </c>
      <c r="D173" s="135">
        <v>-0.6613467700078629</v>
      </c>
      <c r="E173" s="135">
        <v>0.538828856836575</v>
      </c>
      <c r="F173" s="135">
        <v>-0.1225179131712879</v>
      </c>
      <c r="L173" s="10"/>
    </row>
    <row r="174" spans="1:12" ht="12.75">
      <c r="A174" s="135">
        <v>27</v>
      </c>
      <c r="B174" s="135">
        <v>3.2000000000000005E-05</v>
      </c>
      <c r="C174" s="135">
        <v>-1</v>
      </c>
      <c r="D174" s="135">
        <v>-0.6613467706303452</v>
      </c>
      <c r="E174" s="135">
        <v>0.538824329393153</v>
      </c>
      <c r="F174" s="135">
        <v>-0.12252244123719225</v>
      </c>
      <c r="L174" s="10"/>
    </row>
    <row r="175" spans="1:12" ht="12.75">
      <c r="A175" s="135">
        <v>26</v>
      </c>
      <c r="B175" s="135">
        <v>1.0000000000000002E-06</v>
      </c>
      <c r="C175" s="135">
        <v>-1</v>
      </c>
      <c r="D175" s="135">
        <v>-0.6613467706413239</v>
      </c>
      <c r="E175" s="135">
        <v>0.538823664027009</v>
      </c>
      <c r="F175" s="135">
        <v>-0.12252310661431487</v>
      </c>
      <c r="L175" s="10"/>
    </row>
    <row r="176" spans="1:12" ht="12.75">
      <c r="A176" s="135">
        <v>25</v>
      </c>
      <c r="B176" s="135">
        <v>0</v>
      </c>
      <c r="C176" s="135">
        <v>-1</v>
      </c>
      <c r="D176" s="135">
        <v>-0.6613467706413345</v>
      </c>
      <c r="E176" s="135">
        <v>0.5388236425627456</v>
      </c>
      <c r="F176" s="135">
        <v>-0.1225231280785889</v>
      </c>
      <c r="L176" s="10"/>
    </row>
    <row r="177" spans="1:12" ht="12.75">
      <c r="A177" s="135">
        <v>24</v>
      </c>
      <c r="B177" s="135">
        <v>-1.0000000000000002E-06</v>
      </c>
      <c r="C177" s="135">
        <v>-1</v>
      </c>
      <c r="D177" s="135">
        <v>-0.6613467706413237</v>
      </c>
      <c r="E177" s="135">
        <v>0.5388236210984297</v>
      </c>
      <c r="F177" s="135">
        <v>-0.122523149542894</v>
      </c>
      <c r="L177" s="10"/>
    </row>
    <row r="178" spans="1:12" ht="12.75">
      <c r="A178" s="135">
        <v>23</v>
      </c>
      <c r="B178" s="135">
        <v>-3.2000000000000005E-05</v>
      </c>
      <c r="C178" s="135">
        <v>-1</v>
      </c>
      <c r="D178" s="135">
        <v>-0.6613467706303443</v>
      </c>
      <c r="E178" s="135">
        <v>0.5388229556786157</v>
      </c>
      <c r="F178" s="135">
        <v>-0.1225238149517286</v>
      </c>
      <c r="L178" s="10"/>
    </row>
    <row r="179" spans="1:12" ht="12.75">
      <c r="A179" s="135">
        <v>22</v>
      </c>
      <c r="B179" s="135">
        <v>-0.00024299999999999994</v>
      </c>
      <c r="C179" s="135">
        <v>-1</v>
      </c>
      <c r="D179" s="135">
        <v>-0.6613467700073611</v>
      </c>
      <c r="E179" s="135">
        <v>0.5388184251910136</v>
      </c>
      <c r="F179" s="135">
        <v>-0.12252834481634745</v>
      </c>
      <c r="L179" s="10"/>
    </row>
    <row r="180" spans="1:12" ht="12.75">
      <c r="A180" s="135">
        <v>21</v>
      </c>
      <c r="B180" s="135">
        <v>-0.0010240000000000002</v>
      </c>
      <c r="C180" s="135">
        <v>-1</v>
      </c>
      <c r="D180" s="135">
        <v>-0.6613467593690644</v>
      </c>
      <c r="E180" s="135">
        <v>0.5388016355940725</v>
      </c>
      <c r="F180" s="135">
        <v>-0.12254512377499194</v>
      </c>
      <c r="L180" s="10"/>
    </row>
    <row r="181" spans="1:12" ht="12.75">
      <c r="A181" s="135">
        <v>20</v>
      </c>
      <c r="B181" s="135">
        <v>-0.003125</v>
      </c>
      <c r="C181" s="135">
        <v>-1</v>
      </c>
      <c r="D181" s="135">
        <v>-0.6613466652995292</v>
      </c>
      <c r="E181" s="135">
        <v>0.5387563096278188</v>
      </c>
      <c r="F181" s="135">
        <v>-0.1225903556717104</v>
      </c>
      <c r="L181" s="10"/>
    </row>
    <row r="182" spans="1:12" ht="12.75">
      <c r="A182" s="135">
        <v>19</v>
      </c>
      <c r="B182" s="135">
        <v>-0.007775999999999998</v>
      </c>
      <c r="C182" s="135">
        <v>-1</v>
      </c>
      <c r="D182" s="135">
        <v>-0.6613461134092758</v>
      </c>
      <c r="E182" s="135">
        <v>0.538655136783165</v>
      </c>
      <c r="F182" s="135">
        <v>-0.12269097662611084</v>
      </c>
      <c r="L182" s="10"/>
    </row>
    <row r="183" spans="1:12" ht="12.75">
      <c r="A183" s="135">
        <v>18</v>
      </c>
      <c r="B183" s="135">
        <v>-0.016806999999999996</v>
      </c>
      <c r="C183" s="135">
        <v>-1</v>
      </c>
      <c r="D183" s="135">
        <v>-0.66134365433693</v>
      </c>
      <c r="E183" s="135">
        <v>0.5384553465639421</v>
      </c>
      <c r="F183" s="135">
        <v>-0.12288830777298787</v>
      </c>
      <c r="L183" s="10"/>
    </row>
    <row r="184" spans="1:12" ht="12.75">
      <c r="A184" s="135">
        <v>17</v>
      </c>
      <c r="B184" s="135">
        <v>-0.032768000000000005</v>
      </c>
      <c r="C184" s="135">
        <v>-1</v>
      </c>
      <c r="D184" s="135">
        <v>-0.6613346065812812</v>
      </c>
      <c r="E184" s="135">
        <v>0.5380911111201977</v>
      </c>
      <c r="F184" s="135">
        <v>-0.12324349546108349</v>
      </c>
      <c r="L184" s="10"/>
    </row>
    <row r="185" spans="1:12" ht="12.75">
      <c r="A185" s="135">
        <v>16</v>
      </c>
      <c r="B185" s="135">
        <v>-0.059049000000000004</v>
      </c>
      <c r="C185" s="135">
        <v>-1</v>
      </c>
      <c r="D185" s="135">
        <v>-0.661305475698865</v>
      </c>
      <c r="E185" s="135">
        <v>0.5374585785555137</v>
      </c>
      <c r="F185" s="135">
        <v>-0.12384689714335129</v>
      </c>
      <c r="L185" s="10"/>
    </row>
    <row r="186" spans="1:12" ht="12.75">
      <c r="A186" s="135">
        <v>15</v>
      </c>
      <c r="B186" s="135">
        <v>-0.1</v>
      </c>
      <c r="C186" s="135">
        <v>-1</v>
      </c>
      <c r="D186" s="135">
        <v>-0.6612196025805305</v>
      </c>
      <c r="E186" s="135">
        <v>0.5363836652153764</v>
      </c>
      <c r="F186" s="135">
        <v>-0.12483593736515408</v>
      </c>
      <c r="L186" s="10"/>
    </row>
    <row r="187" spans="1:12" ht="12.75">
      <c r="A187" s="135">
        <v>14</v>
      </c>
      <c r="B187" s="135">
        <v>-0.16105100000000006</v>
      </c>
      <c r="C187" s="135">
        <v>-1</v>
      </c>
      <c r="D187" s="135">
        <v>-0.6609782813614656</v>
      </c>
      <c r="E187" s="135">
        <v>0.5345466991825081</v>
      </c>
      <c r="F187" s="135">
        <v>-0.12643158217895756</v>
      </c>
      <c r="L187" s="10"/>
    </row>
    <row r="188" spans="1:12" ht="12.75">
      <c r="A188" s="135">
        <v>13</v>
      </c>
      <c r="B188" s="135">
        <v>-0.24883199999999994</v>
      </c>
      <c r="C188" s="135">
        <v>-1</v>
      </c>
      <c r="D188" s="135">
        <v>-0.6603038224832488</v>
      </c>
      <c r="E188" s="135">
        <v>0.5312853433592133</v>
      </c>
      <c r="F188" s="135">
        <v>-0.12901847912403552</v>
      </c>
      <c r="L188" s="10"/>
    </row>
    <row r="189" spans="1:12" ht="12.75">
      <c r="A189" s="135">
        <v>12</v>
      </c>
      <c r="B189" s="135">
        <v>-0.37129300000000004</v>
      </c>
      <c r="C189" s="135">
        <v>-1</v>
      </c>
      <c r="D189" s="135">
        <v>-0.6583264281801873</v>
      </c>
      <c r="E189" s="135">
        <v>0.5249890751125295</v>
      </c>
      <c r="F189" s="135">
        <v>-0.13333735306765782</v>
      </c>
      <c r="L189" s="10"/>
    </row>
    <row r="190" spans="1:12" ht="12.75">
      <c r="A190" s="135">
        <v>11</v>
      </c>
      <c r="B190" s="135">
        <v>-0.5378239999999999</v>
      </c>
      <c r="C190" s="135">
        <v>-1</v>
      </c>
      <c r="D190" s="135">
        <v>-0.6517257282822672</v>
      </c>
      <c r="E190" s="135">
        <v>0.5107362348612721</v>
      </c>
      <c r="F190" s="135">
        <v>-0.1409894934209951</v>
      </c>
      <c r="L190" s="10"/>
    </row>
    <row r="191" spans="1:12" ht="12.75">
      <c r="A191" s="135">
        <v>10</v>
      </c>
      <c r="B191" s="135">
        <v>-0.759375</v>
      </c>
      <c r="C191" s="135">
        <v>-1</v>
      </c>
      <c r="D191" s="135">
        <v>-0.6224954198109985</v>
      </c>
      <c r="E191" s="135">
        <v>0.466935149165772</v>
      </c>
      <c r="F191" s="135">
        <v>-0.15556027064522654</v>
      </c>
      <c r="L191" s="10"/>
    </row>
    <row r="192" spans="1:12" ht="12.75">
      <c r="A192" s="135">
        <v>9</v>
      </c>
      <c r="B192" s="135">
        <v>-1.0485760000000002</v>
      </c>
      <c r="C192" s="135">
        <v>-1</v>
      </c>
      <c r="D192" s="135">
        <v>-0.40388276505929765</v>
      </c>
      <c r="E192" s="135">
        <v>0.23471220500065826</v>
      </c>
      <c r="F192" s="135">
        <v>-0.1691705600586394</v>
      </c>
      <c r="L192" s="10"/>
    </row>
    <row r="193" spans="1:12" ht="12.75">
      <c r="A193" s="135">
        <v>8</v>
      </c>
      <c r="B193" s="135">
        <v>-1.419857</v>
      </c>
      <c r="C193" s="135">
        <v>-1</v>
      </c>
      <c r="D193" s="135">
        <v>0.3456487844853253</v>
      </c>
      <c r="E193" s="135">
        <v>-0.38318935070459254</v>
      </c>
      <c r="F193" s="135">
        <v>-0.03754056621926721</v>
      </c>
      <c r="L193" s="10"/>
    </row>
    <row r="194" spans="1:12" ht="12.75">
      <c r="A194" s="135">
        <v>7</v>
      </c>
      <c r="B194" s="135">
        <v>-1.8895680000000001</v>
      </c>
      <c r="C194" s="135">
        <v>-1</v>
      </c>
      <c r="D194" s="135">
        <v>0.5593131222397723</v>
      </c>
      <c r="E194" s="135">
        <v>-0.5192719130535974</v>
      </c>
      <c r="F194" s="135">
        <v>0.04004120918617482</v>
      </c>
      <c r="L194" s="10"/>
    </row>
    <row r="195" spans="1:12" ht="12.75">
      <c r="A195" s="135">
        <v>6</v>
      </c>
      <c r="B195" s="135">
        <v>-2.476098999999999</v>
      </c>
      <c r="C195" s="135">
        <v>-1</v>
      </c>
      <c r="D195" s="135">
        <v>0.6056832981178495</v>
      </c>
      <c r="E195" s="135">
        <v>-0.5413159790741433</v>
      </c>
      <c r="F195" s="135">
        <v>0.06436731904370618</v>
      </c>
      <c r="L195" s="10"/>
    </row>
    <row r="196" spans="1:12" ht="12.75">
      <c r="A196" s="135">
        <v>5</v>
      </c>
      <c r="B196" s="135">
        <v>-3.2</v>
      </c>
      <c r="C196" s="135">
        <v>-1</v>
      </c>
      <c r="D196" s="135">
        <v>0.6225097581071155</v>
      </c>
      <c r="E196" s="135">
        <v>-0.5474093562151912</v>
      </c>
      <c r="F196" s="135">
        <v>0.07510040189192435</v>
      </c>
      <c r="L196" s="10"/>
    </row>
    <row r="197" spans="1:12" ht="12.75">
      <c r="A197" s="135">
        <v>4</v>
      </c>
      <c r="B197" s="135">
        <v>-4.084101000000001</v>
      </c>
      <c r="C197" s="135">
        <v>-1</v>
      </c>
      <c r="D197" s="135">
        <v>0.6305883523807666</v>
      </c>
      <c r="E197" s="135">
        <v>-0.549676152336697</v>
      </c>
      <c r="F197" s="135">
        <v>0.08091220004406963</v>
      </c>
      <c r="L197" s="10"/>
    </row>
    <row r="198" spans="1:12" ht="12.75">
      <c r="A198" s="135">
        <v>3</v>
      </c>
      <c r="B198" s="135">
        <v>-5.153632000000002</v>
      </c>
      <c r="C198" s="135">
        <v>-1</v>
      </c>
      <c r="D198" s="135">
        <v>0.6351353138918714</v>
      </c>
      <c r="E198" s="135">
        <v>-0.5506784762090732</v>
      </c>
      <c r="F198" s="135">
        <v>0.08445683768279821</v>
      </c>
      <c r="L198" s="10"/>
    </row>
    <row r="199" spans="1:12" ht="12.75">
      <c r="A199" s="135">
        <v>2</v>
      </c>
      <c r="B199" s="135">
        <v>-6.436342999999998</v>
      </c>
      <c r="C199" s="135">
        <v>-1</v>
      </c>
      <c r="D199" s="135">
        <v>0.637963321691378</v>
      </c>
      <c r="E199" s="135">
        <v>-0.5511740676380489</v>
      </c>
      <c r="F199" s="135">
        <v>0.08678925405332916</v>
      </c>
      <c r="L199" s="10"/>
    </row>
    <row r="200" spans="1:12" ht="12.75">
      <c r="A200" s="135">
        <v>1</v>
      </c>
      <c r="B200" s="135">
        <v>-7.962623999999998</v>
      </c>
      <c r="C200" s="135">
        <v>-1</v>
      </c>
      <c r="D200" s="135">
        <v>0.6398453042957744</v>
      </c>
      <c r="E200" s="135">
        <v>-0.5514390209768463</v>
      </c>
      <c r="F200" s="135">
        <v>0.08840628331892808</v>
      </c>
      <c r="L200" s="10"/>
    </row>
    <row r="201" spans="1:12" ht="12.75">
      <c r="A201" s="135">
        <v>0</v>
      </c>
      <c r="B201" s="135">
        <v>-9.765625</v>
      </c>
      <c r="C201" s="135">
        <v>-1</v>
      </c>
      <c r="D201" s="135">
        <v>0.6411598954969787</v>
      </c>
      <c r="E201" s="135">
        <v>-0.551589112168153</v>
      </c>
      <c r="F201" s="135">
        <v>0.08957078332882573</v>
      </c>
      <c r="L201" s="10"/>
    </row>
    <row r="202" spans="2:12" ht="12.75">
      <c r="B202">
        <f>B100</f>
        <v>-9.765625</v>
      </c>
      <c r="C202">
        <f>C100</f>
        <v>1</v>
      </c>
      <c r="D202">
        <f>D100</f>
        <v>0.6489454722889679</v>
      </c>
      <c r="E202">
        <f>E100</f>
        <v>-0.5516845746295159</v>
      </c>
      <c r="F202">
        <f>F100</f>
        <v>0.097260897659452</v>
      </c>
      <c r="L202" s="10"/>
    </row>
    <row r="203" spans="4:12" ht="12.75">
      <c r="D203" s="135"/>
      <c r="E203" s="135"/>
      <c r="F203" s="135"/>
      <c r="G203" s="135"/>
      <c r="H203" s="135"/>
      <c r="I203" s="135"/>
      <c r="L203" s="10"/>
    </row>
    <row r="204" spans="3:9" ht="12.75">
      <c r="C204" t="s">
        <v>80</v>
      </c>
      <c r="D204" s="135">
        <f>MAX(D100:D202)</f>
        <v>0.6613467706413345</v>
      </c>
      <c r="E204" s="135">
        <f>MAX(E100:E202)</f>
        <v>0.5516845746295159</v>
      </c>
      <c r="F204" s="135">
        <f>MAX(F100:F202)</f>
        <v>0.1691705600586394</v>
      </c>
      <c r="G204" s="135"/>
      <c r="H204" s="135"/>
      <c r="I204" s="135"/>
    </row>
    <row r="205" spans="4:9" ht="12.75">
      <c r="D205" s="135" t="s">
        <v>85</v>
      </c>
      <c r="E205" s="135" t="s">
        <v>86</v>
      </c>
      <c r="F205" s="135"/>
      <c r="G205" s="135"/>
      <c r="H205" s="135"/>
      <c r="I205" s="135"/>
    </row>
    <row r="206" spans="4:9" ht="12.75">
      <c r="D206" s="139">
        <f>K6</f>
        <v>154021.51970447658</v>
      </c>
      <c r="E206" s="139">
        <f>L7</f>
        <v>18.737927354616243</v>
      </c>
      <c r="F206" s="135"/>
      <c r="G206" s="135"/>
      <c r="H206" s="135"/>
      <c r="I206" s="135"/>
    </row>
    <row r="207" spans="4:9" ht="12.75">
      <c r="D207" s="135">
        <f>SQRT(D206)</f>
        <v>392.45575509154736</v>
      </c>
      <c r="E207" s="135">
        <f>SQRT(E206)</f>
        <v>4.328732765442589</v>
      </c>
      <c r="F207" s="135"/>
      <c r="G207" s="135"/>
      <c r="H207" s="135"/>
      <c r="I207" s="135"/>
    </row>
    <row r="208" spans="4:9" ht="12.75">
      <c r="D208" s="135"/>
      <c r="E208" s="135"/>
      <c r="F208" s="135"/>
      <c r="G208" s="135"/>
      <c r="H208" s="135"/>
      <c r="I208" s="1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 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jvanderwerf</dc:creator>
  <cp:keywords/>
  <dc:description/>
  <cp:lastModifiedBy>vanderwerf</cp:lastModifiedBy>
  <cp:lastPrinted>2001-03-20T05:11:57Z</cp:lastPrinted>
  <dcterms:created xsi:type="dcterms:W3CDTF">1999-08-04T13:10:37Z</dcterms:created>
  <dcterms:modified xsi:type="dcterms:W3CDTF">2014-01-31T06:30:00Z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