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312" windowWidth="7548" windowHeight="4776" activeTab="1"/>
  </bookViews>
  <sheets>
    <sheet name="6 traits" sheetId="1" r:id="rId1"/>
    <sheet name="2 traits" sheetId="2" r:id="rId2"/>
  </sheets>
  <definedNames>
    <definedName name="nt" localSheetId="0">'6 traits'!$A$3</definedName>
    <definedName name="nt">'2 traits'!$A$3</definedName>
  </definedNames>
  <calcPr fullCalcOnLoad="1"/>
</workbook>
</file>

<file path=xl/sharedStrings.xml><?xml version="1.0" encoding="utf-8"?>
<sst xmlns="http://schemas.openxmlformats.org/spreadsheetml/2006/main" count="173" uniqueCount="64">
  <si>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</si>
  <si>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</si>
  <si>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</si>
  <si>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</si>
  <si>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</si>
  <si>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</si>
  <si>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</si>
  <si>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</si>
  <si>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</si>
  <si>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</si>
  <si>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</si>
  <si>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</si>
  <si>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</si>
  <si>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</si>
  <si>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</si>
  <si>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</si>
  <si>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</si>
  <si>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</si>
  <si>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</si>
  <si>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</si>
  <si>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</si>
  <si>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</si>
  <si>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</si>
  <si>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</si>
  <si>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</si>
  <si>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</si>
  <si>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</si>
  <si>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</si>
  <si>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</si>
  <si>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</si>
  <si>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</si>
  <si>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</si>
  <si>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</si>
  <si>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</si>
  <si>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</si>
  <si>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</si>
  <si>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</si>
  <si>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</si>
  <si>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</si>
  <si>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</si>
  <si>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>SD of breeding objective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</si>
  <si>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</si>
  <si>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</si>
  <si>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</si>
  <si>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</si>
  <si>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 xml:space="preserve"> Residual Covariance matrix POSITIVE DEFINITE </t>
  </si>
  <si>
    <t xml:space="preserve"> Genetic Covariance matrix POSITIVE DEFINITE </t>
  </si>
  <si>
    <t>ga gens.</t>
  </si>
  <si>
    <t>desired</t>
  </si>
  <si>
    <t>gains</t>
  </si>
  <si>
    <t>maxmum</t>
  </si>
  <si>
    <t>gain (ST)</t>
  </si>
  <si>
    <t xml:space="preserve">implicit </t>
  </si>
  <si>
    <t>criterion</t>
  </si>
  <si>
    <t>at gen'tion</t>
  </si>
  <si>
    <t>obtained</t>
  </si>
  <si>
    <t>econ. Val's</t>
  </si>
  <si>
    <t>awt</t>
  </si>
  <si>
    <t>ycfw</t>
  </si>
  <si>
    <t>yfd</t>
  </si>
  <si>
    <t>yss</t>
  </si>
  <si>
    <t>nlw</t>
  </si>
  <si>
    <t>ywt</t>
  </si>
  <si>
    <t>$Value of gain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</si>
</sst>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3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73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0" xfId="0" applyFill="1" applyBorder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0" fontId="7" fillId="39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9" borderId="0" xfId="0" applyFill="1" applyAlignment="1">
      <alignment/>
    </xf>
    <xf numFmtId="0" fontId="7" fillId="39" borderId="13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0" fillId="37" borderId="13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173" fontId="0" fillId="38" borderId="16" xfId="0" applyNumberFormat="1" applyFill="1" applyBorder="1" applyAlignment="1">
      <alignment horizontal="center"/>
    </xf>
    <xf numFmtId="173" fontId="0" fillId="38" borderId="17" xfId="0" applyNumberFormat="1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2" fillId="38" borderId="15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right"/>
    </xf>
    <xf numFmtId="0" fontId="2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2" fillId="39" borderId="0" xfId="0" applyFont="1" applyFill="1" applyAlignment="1">
      <alignment/>
    </xf>
    <xf numFmtId="173" fontId="0" fillId="36" borderId="21" xfId="0" applyNumberFormat="1" applyFill="1" applyBorder="1" applyAlignment="1">
      <alignment horizontal="center"/>
    </xf>
    <xf numFmtId="0" fontId="2" fillId="38" borderId="22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173" fontId="0" fillId="38" borderId="13" xfId="0" applyNumberFormat="1" applyFill="1" applyBorder="1" applyAlignment="1">
      <alignment horizontal="center"/>
    </xf>
    <xf numFmtId="173" fontId="0" fillId="38" borderId="14" xfId="0" applyNumberForma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7" fillId="36" borderId="0" xfId="0" applyFont="1" applyFill="1" applyAlignment="1">
      <alignment/>
    </xf>
    <xf numFmtId="0" fontId="7" fillId="39" borderId="15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3" fontId="0" fillId="37" borderId="16" xfId="0" applyNumberForma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4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7" borderId="16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173" fontId="0" fillId="37" borderId="13" xfId="0" applyNumberFormat="1" applyFill="1" applyBorder="1" applyAlignment="1">
      <alignment horizontal="center"/>
    </xf>
    <xf numFmtId="173" fontId="0" fillId="37" borderId="14" xfId="0" applyNumberForma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0" fillId="38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2" fontId="0" fillId="37" borderId="22" xfId="0" applyNumberFormat="1" applyFill="1" applyBorder="1" applyAlignment="1">
      <alignment horizontal="left"/>
    </xf>
    <xf numFmtId="2" fontId="0" fillId="37" borderId="14" xfId="0" applyNumberFormat="1" applyFill="1" applyBorder="1" applyAlignment="1">
      <alignment horizontal="center"/>
    </xf>
    <xf numFmtId="0" fontId="17" fillId="36" borderId="19" xfId="0" applyFont="1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176" fontId="0" fillId="36" borderId="0" xfId="0" applyNumberFormat="1" applyFill="1" applyAlignment="1">
      <alignment/>
    </xf>
    <xf numFmtId="0" fontId="17" fillId="36" borderId="29" xfId="0" applyFont="1" applyFill="1" applyBorder="1" applyAlignment="1">
      <alignment/>
    </xf>
    <xf numFmtId="2" fontId="0" fillId="36" borderId="0" xfId="0" applyNumberFormat="1" applyFill="1" applyAlignment="1">
      <alignment horizontal="left"/>
    </xf>
    <xf numFmtId="0" fontId="0" fillId="40" borderId="0" xfId="0" applyFill="1" applyAlignment="1">
      <alignment/>
    </xf>
    <xf numFmtId="173" fontId="0" fillId="40" borderId="0" xfId="0" applyNumberFormat="1" applyFill="1" applyAlignment="1">
      <alignment horizontal="center"/>
    </xf>
    <xf numFmtId="0" fontId="0" fillId="40" borderId="14" xfId="0" applyFill="1" applyBorder="1" applyAlignment="1">
      <alignment/>
    </xf>
    <xf numFmtId="17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5" fillId="36" borderId="0" xfId="0" applyFont="1" applyFill="1" applyAlignment="1">
      <alignment horizontal="right"/>
    </xf>
    <xf numFmtId="0" fontId="55" fillId="36" borderId="0" xfId="0" applyFont="1" applyFill="1" applyAlignment="1">
      <alignment horizontal="left"/>
    </xf>
    <xf numFmtId="175" fontId="55" fillId="36" borderId="0" xfId="0" applyNumberFormat="1" applyFont="1" applyFill="1" applyAlignment="1">
      <alignment horizontal="left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170" fontId="0" fillId="41" borderId="0" xfId="44" applyFont="1" applyFill="1" applyAlignment="1">
      <alignment horizontal="center"/>
    </xf>
    <xf numFmtId="170" fontId="0" fillId="36" borderId="30" xfId="44" applyFont="1" applyFill="1" applyBorder="1" applyAlignment="1">
      <alignment/>
    </xf>
    <xf numFmtId="170" fontId="0" fillId="36" borderId="28" xfId="44" applyFont="1" applyFill="1" applyBorder="1" applyAlignment="1">
      <alignment horizontal="center"/>
    </xf>
    <xf numFmtId="170" fontId="0" fillId="33" borderId="22" xfId="44" applyFont="1" applyFill="1" applyBorder="1" applyAlignment="1">
      <alignment horizontal="center"/>
    </xf>
    <xf numFmtId="170" fontId="0" fillId="33" borderId="13" xfId="44" applyFont="1" applyFill="1" applyBorder="1" applyAlignment="1">
      <alignment horizontal="center"/>
    </xf>
    <xf numFmtId="170" fontId="0" fillId="33" borderId="14" xfId="44" applyFont="1" applyFill="1" applyBorder="1" applyAlignment="1">
      <alignment horizontal="center"/>
    </xf>
    <xf numFmtId="170" fontId="0" fillId="36" borderId="21" xfId="44" applyFont="1" applyFill="1" applyBorder="1" applyAlignment="1">
      <alignment horizontal="center"/>
    </xf>
    <xf numFmtId="0" fontId="0" fillId="36" borderId="0" xfId="0" applyFont="1" applyFill="1" applyAlignment="1">
      <alignment/>
    </xf>
    <xf numFmtId="173" fontId="0" fillId="6" borderId="0" xfId="0" applyNumberFormat="1" applyFill="1" applyAlignment="1">
      <alignment horizontal="center"/>
    </xf>
    <xf numFmtId="0" fontId="0" fillId="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3505200" y="379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295275</xdr:colOff>
      <xdr:row>20</xdr:row>
      <xdr:rowOff>85725</xdr:rowOff>
    </xdr:from>
    <xdr:ext cx="1438275" cy="266700"/>
    <xdr:sp macro="[0]!blup">
      <xdr:nvSpPr>
        <xdr:cNvPr id="2" name="Text Box 3"/>
        <xdr:cNvSpPr txBox="1">
          <a:spLocks noChangeArrowheads="1"/>
        </xdr:cNvSpPr>
      </xdr:nvSpPr>
      <xdr:spPr>
        <a:xfrm>
          <a:off x="800100" y="3457575"/>
          <a:ext cx="1438275" cy="26670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  <xdr:twoCellAnchor>
    <xdr:from>
      <xdr:col>14</xdr:col>
      <xdr:colOff>76200</xdr:colOff>
      <xdr:row>21</xdr:row>
      <xdr:rowOff>57150</xdr:rowOff>
    </xdr:from>
    <xdr:to>
      <xdr:col>16</xdr:col>
      <xdr:colOff>533400</xdr:colOff>
      <xdr:row>22</xdr:row>
      <xdr:rowOff>38100</xdr:rowOff>
    </xdr:to>
    <xdr:sp macro="[0]!ga">
      <xdr:nvSpPr>
        <xdr:cNvPr id="3" name="Text Box 4"/>
        <xdr:cNvSpPr txBox="1">
          <a:spLocks noChangeArrowheads="1"/>
        </xdr:cNvSpPr>
      </xdr:nvSpPr>
      <xdr:spPr>
        <a:xfrm>
          <a:off x="9410700" y="3590925"/>
          <a:ext cx="1552575" cy="2095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 implicit ec values</a:t>
          </a:r>
        </a:p>
      </xdr:txBody>
    </xdr:sp>
    <xdr:clientData/>
  </xdr:twoCellAnchor>
  <xdr:twoCellAnchor>
    <xdr:from>
      <xdr:col>14</xdr:col>
      <xdr:colOff>600075</xdr:colOff>
      <xdr:row>13</xdr:row>
      <xdr:rowOff>28575</xdr:rowOff>
    </xdr:from>
    <xdr:to>
      <xdr:col>17</xdr:col>
      <xdr:colOff>38100</xdr:colOff>
      <xdr:row>20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9934575" y="2305050"/>
          <a:ext cx="1143000" cy="1143000"/>
        </a:xfrm>
        <a:prstGeom prst="wedgeRectCallout">
          <a:avLst>
            <a:gd name="adj1" fmla="val 37500"/>
            <a:gd name="adj2" fmla="val 7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desired gains, put only values for tose traits that you want to set/fix, empty cells will be optimized within the constraints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0.000001 if no change is desired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3505200" y="379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295275</xdr:colOff>
      <xdr:row>20</xdr:row>
      <xdr:rowOff>85725</xdr:rowOff>
    </xdr:from>
    <xdr:ext cx="1438275" cy="266700"/>
    <xdr:sp macro="[0]!blup">
      <xdr:nvSpPr>
        <xdr:cNvPr id="2" name="Text Box 3"/>
        <xdr:cNvSpPr txBox="1">
          <a:spLocks noChangeArrowheads="1"/>
        </xdr:cNvSpPr>
      </xdr:nvSpPr>
      <xdr:spPr>
        <a:xfrm>
          <a:off x="800100" y="3457575"/>
          <a:ext cx="1438275" cy="26670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  <xdr:twoCellAnchor>
    <xdr:from>
      <xdr:col>15</xdr:col>
      <xdr:colOff>447675</xdr:colOff>
      <xdr:row>16</xdr:row>
      <xdr:rowOff>161925</xdr:rowOff>
    </xdr:from>
    <xdr:to>
      <xdr:col>18</xdr:col>
      <xdr:colOff>133350</xdr:colOff>
      <xdr:row>20</xdr:row>
      <xdr:rowOff>47625</xdr:rowOff>
    </xdr:to>
    <xdr:sp macro="[0]!ga">
      <xdr:nvSpPr>
        <xdr:cNvPr id="3" name="Text Box 4"/>
        <xdr:cNvSpPr txBox="1">
          <a:spLocks noChangeArrowheads="1"/>
        </xdr:cNvSpPr>
      </xdr:nvSpPr>
      <xdr:spPr>
        <a:xfrm>
          <a:off x="10382250" y="2924175"/>
          <a:ext cx="1400175" cy="4953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CLICH HER to find desired gain solution and implicit ec values</a:t>
          </a:r>
        </a:p>
      </xdr:txBody>
    </xdr:sp>
    <xdr:clientData/>
  </xdr:twoCellAnchor>
  <xdr:twoCellAnchor>
    <xdr:from>
      <xdr:col>13</xdr:col>
      <xdr:colOff>523875</xdr:colOff>
      <xdr:row>13</xdr:row>
      <xdr:rowOff>114300</xdr:rowOff>
    </xdr:from>
    <xdr:to>
      <xdr:col>15</xdr:col>
      <xdr:colOff>381000</xdr:colOff>
      <xdr:row>20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9191625" y="2390775"/>
          <a:ext cx="1123950" cy="1143000"/>
        </a:xfrm>
        <a:prstGeom prst="wedgeRectCallout">
          <a:avLst>
            <a:gd name="adj1" fmla="val 37500"/>
            <a:gd name="adj2" fmla="val 7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desired gains, put only values for tose traits that you want to set/fix, empty cells will be optimized within the constraints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0.000001 if no change is desired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106"/>
  <sheetViews>
    <sheetView zoomScale="130" zoomScaleNormal="130" zoomScalePageLayoutView="0" workbookViewId="0" topLeftCell="A1">
      <pane ySplit="17136" topLeftCell="A37" activePane="topLeft" state="split"/>
      <selection pane="topLeft" activeCell="O34" sqref="O34"/>
      <selection pane="bottomLeft" activeCell="A29" sqref="A29"/>
    </sheetView>
  </sheetViews>
  <sheetFormatPr defaultColWidth="9.140625" defaultRowHeight="12.75"/>
  <cols>
    <col min="1" max="1" width="7.57421875" style="0" customWidth="1"/>
    <col min="3" max="3" width="10.710937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00390625" style="0" customWidth="1"/>
    <col min="16" max="16" width="7.421875" style="0" customWidth="1"/>
    <col min="19" max="33" width="9.421875" style="0" bestFit="1" customWidth="1"/>
  </cols>
  <sheetData>
    <row r="1" spans="1:19" ht="18.75" customHeight="1">
      <c r="A1" s="93" t="s">
        <v>36</v>
      </c>
      <c r="B1" s="94" t="s">
        <v>37</v>
      </c>
      <c r="C1" s="4"/>
      <c r="D1" s="68"/>
      <c r="E1" s="69"/>
      <c r="F1" s="89"/>
      <c r="G1" s="90"/>
      <c r="I1" s="8"/>
      <c r="J1" s="8"/>
      <c r="K1" s="8"/>
      <c r="L1" s="8"/>
      <c r="M1" s="8"/>
      <c r="N1" s="8"/>
      <c r="Q1" s="8"/>
      <c r="R1" s="8"/>
      <c r="S1" s="8"/>
    </row>
    <row r="2" spans="1:19" ht="18" thickBot="1">
      <c r="A2" s="4"/>
      <c r="B2" s="88" t="s">
        <v>21</v>
      </c>
      <c r="C2" s="87"/>
      <c r="D2" s="118" t="s">
        <v>41</v>
      </c>
      <c r="E2" s="24"/>
      <c r="F2" s="24"/>
      <c r="G2" s="24"/>
      <c r="H2" s="55"/>
      <c r="I2" s="95" t="s">
        <v>40</v>
      </c>
      <c r="J2" s="56"/>
      <c r="K2" s="8"/>
      <c r="L2" s="8"/>
      <c r="M2" s="8"/>
      <c r="N2" s="8"/>
      <c r="O2" s="8"/>
      <c r="P2" s="8"/>
      <c r="Q2" s="8"/>
      <c r="R2" s="8"/>
      <c r="S2" s="8"/>
    </row>
    <row r="3" spans="1:19" ht="15" thickBot="1">
      <c r="A3" s="83">
        <v>6</v>
      </c>
      <c r="B3" s="85" t="s">
        <v>27</v>
      </c>
      <c r="C3" s="84"/>
      <c r="D3" s="31"/>
      <c r="E3" s="22"/>
      <c r="F3" s="18" t="s">
        <v>20</v>
      </c>
      <c r="G3" s="22"/>
      <c r="H3" s="22"/>
      <c r="I3" s="96"/>
      <c r="J3" s="71">
        <v>13.08544622648397</v>
      </c>
      <c r="K3" s="8"/>
      <c r="M3" s="72"/>
      <c r="N3" s="72"/>
      <c r="O3" s="8"/>
      <c r="P3" s="8"/>
      <c r="Q3" s="8"/>
      <c r="R3" s="8"/>
      <c r="S3" s="8"/>
    </row>
    <row r="4" spans="1:24" ht="12.75">
      <c r="A4" s="2"/>
      <c r="B4" s="2"/>
      <c r="C4" s="2"/>
      <c r="D4" s="32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2" t="s">
        <v>35</v>
      </c>
      <c r="J4" s="81"/>
      <c r="K4" s="6"/>
      <c r="L4" s="6"/>
      <c r="M4" s="6"/>
      <c r="N4" s="6"/>
      <c r="O4" s="6"/>
      <c r="P4" s="6"/>
      <c r="Q4" s="6"/>
      <c r="R4" s="6"/>
      <c r="S4" s="59"/>
      <c r="T4" s="12"/>
      <c r="U4" s="12"/>
      <c r="V4" s="1"/>
      <c r="W4" s="1"/>
      <c r="X4" s="1"/>
    </row>
    <row r="5" spans="1:24" ht="12.75">
      <c r="A5" s="2" t="s">
        <v>0</v>
      </c>
      <c r="B5" s="33" t="s">
        <v>3</v>
      </c>
      <c r="C5" s="15" t="s">
        <v>7</v>
      </c>
      <c r="D5" s="36" t="s">
        <v>2</v>
      </c>
      <c r="E5" s="34" t="s">
        <v>30</v>
      </c>
      <c r="F5" s="34" t="s">
        <v>30</v>
      </c>
      <c r="G5" s="35" t="s">
        <v>17</v>
      </c>
      <c r="H5" s="15" t="s">
        <v>34</v>
      </c>
      <c r="I5" s="113" t="s">
        <v>38</v>
      </c>
      <c r="J5" s="45" t="s">
        <v>39</v>
      </c>
      <c r="K5" s="6"/>
      <c r="L5" s="6"/>
      <c r="M5" s="6"/>
      <c r="N5" s="6"/>
      <c r="O5" s="6"/>
      <c r="P5" s="6"/>
      <c r="Q5" s="6"/>
      <c r="R5" s="6"/>
      <c r="S5" s="8"/>
      <c r="T5" s="12"/>
      <c r="U5" s="12"/>
      <c r="V5" s="1"/>
      <c r="W5" s="1"/>
      <c r="X5" s="1"/>
    </row>
    <row r="6" spans="1:24" ht="12.75">
      <c r="A6" s="3">
        <f aca="true" t="shared" si="0" ref="A6:A11">IF(ROW(A6)&lt;=nt+5,ROW(A6)-5,IF(A5=nt,"     ",""))</f>
        <v>1</v>
      </c>
      <c r="B6" s="126" t="s">
        <v>57</v>
      </c>
      <c r="C6" s="127"/>
      <c r="D6" s="128">
        <v>6.324555320336759</v>
      </c>
      <c r="E6" s="128">
        <v>0.4</v>
      </c>
      <c r="F6" s="129">
        <v>0.4</v>
      </c>
      <c r="G6" s="129">
        <v>0</v>
      </c>
      <c r="H6" s="130">
        <v>-0.802</v>
      </c>
      <c r="I6" s="43">
        <f aca="true" t="shared" si="1" ref="I6:I11">IF($A6&lt;=nt,SQRT(E6)*D6," ")</f>
        <v>4</v>
      </c>
      <c r="J6" s="97">
        <f aca="true" t="shared" si="2" ref="J6:J11">IF($A6&lt;=nt,H6*I6," ")</f>
        <v>-3.208</v>
      </c>
      <c r="K6" s="6"/>
      <c r="L6" s="6"/>
      <c r="M6" s="6"/>
      <c r="N6" s="6"/>
      <c r="O6" s="6"/>
      <c r="P6" s="6"/>
      <c r="Q6" s="6"/>
      <c r="R6" s="6"/>
      <c r="S6" s="7"/>
      <c r="T6" s="12"/>
      <c r="U6" s="11"/>
      <c r="V6" s="13"/>
      <c r="W6" s="1"/>
      <c r="X6" s="1"/>
    </row>
    <row r="7" spans="1:24" ht="12.75">
      <c r="A7" s="3">
        <f t="shared" si="0"/>
        <v>2</v>
      </c>
      <c r="B7" s="126" t="s">
        <v>58</v>
      </c>
      <c r="C7" s="127"/>
      <c r="D7" s="128">
        <v>0.45677665220542957</v>
      </c>
      <c r="E7" s="128">
        <v>0.28756991963043815</v>
      </c>
      <c r="F7" s="129">
        <v>0.28756991963043815</v>
      </c>
      <c r="G7" s="129">
        <v>0</v>
      </c>
      <c r="H7" s="131">
        <v>20</v>
      </c>
      <c r="I7" s="43">
        <f t="shared" si="1"/>
        <v>0.2449489742783178</v>
      </c>
      <c r="J7" s="97">
        <f t="shared" si="2"/>
        <v>4.898979485566356</v>
      </c>
      <c r="K7" s="6"/>
      <c r="L7" s="6"/>
      <c r="M7" s="6"/>
      <c r="N7" s="6"/>
      <c r="O7" s="6"/>
      <c r="P7" s="6"/>
      <c r="Q7" s="6"/>
      <c r="R7" s="6"/>
      <c r="S7" s="7"/>
      <c r="T7" s="12"/>
      <c r="U7" s="11"/>
      <c r="V7" s="13"/>
      <c r="W7" s="1"/>
      <c r="X7" s="1"/>
    </row>
    <row r="8" spans="1:24" ht="12.75">
      <c r="A8" s="3">
        <f t="shared" si="0"/>
        <v>3</v>
      </c>
      <c r="B8" s="126" t="s">
        <v>59</v>
      </c>
      <c r="C8" s="127"/>
      <c r="D8" s="128">
        <v>1.2247450183609647</v>
      </c>
      <c r="E8" s="128">
        <v>0.5499998613333666</v>
      </c>
      <c r="F8" s="129">
        <v>0.5499998613333666</v>
      </c>
      <c r="G8" s="129">
        <v>0</v>
      </c>
      <c r="H8" s="131">
        <v>-8</v>
      </c>
      <c r="I8" s="43">
        <f t="shared" si="1"/>
        <v>0.9082951007244287</v>
      </c>
      <c r="J8" s="97">
        <f t="shared" si="2"/>
        <v>-7.266360805795429</v>
      </c>
      <c r="K8" s="6"/>
      <c r="L8" s="6"/>
      <c r="M8" s="6"/>
      <c r="N8" s="6"/>
      <c r="O8" s="6"/>
      <c r="P8" s="6"/>
      <c r="Q8" s="6"/>
      <c r="R8" s="6"/>
      <c r="S8" s="7"/>
      <c r="T8" s="12"/>
      <c r="U8" s="11"/>
      <c r="V8" s="13"/>
      <c r="W8" s="1"/>
      <c r="X8" s="1"/>
    </row>
    <row r="9" spans="1:24" ht="12.75">
      <c r="A9" s="3">
        <f t="shared" si="0"/>
        <v>4</v>
      </c>
      <c r="B9" s="126" t="s">
        <v>60</v>
      </c>
      <c r="C9" s="127"/>
      <c r="D9" s="128">
        <v>8.94427190999916</v>
      </c>
      <c r="E9" s="128">
        <v>0.3</v>
      </c>
      <c r="F9" s="129">
        <v>0.3</v>
      </c>
      <c r="G9" s="129">
        <v>0</v>
      </c>
      <c r="H9" s="131">
        <v>0.33</v>
      </c>
      <c r="I9" s="43">
        <f t="shared" si="1"/>
        <v>4.898979485566356</v>
      </c>
      <c r="J9" s="97">
        <f t="shared" si="2"/>
        <v>1.6166632302368975</v>
      </c>
      <c r="K9" s="6"/>
      <c r="L9" s="6"/>
      <c r="M9" s="6"/>
      <c r="N9" s="6"/>
      <c r="O9" s="6"/>
      <c r="P9" s="6"/>
      <c r="Q9" s="6"/>
      <c r="R9" s="6"/>
      <c r="S9" s="7"/>
      <c r="T9" s="12"/>
      <c r="U9" s="11"/>
      <c r="V9" s="13"/>
      <c r="W9" s="1"/>
      <c r="X9" s="1"/>
    </row>
    <row r="10" spans="1:26" ht="12.75">
      <c r="A10" s="3">
        <f t="shared" si="0"/>
        <v>5</v>
      </c>
      <c r="B10" s="126" t="s">
        <v>61</v>
      </c>
      <c r="C10" s="127"/>
      <c r="D10" s="128">
        <v>0.6486526034789346</v>
      </c>
      <c r="E10" s="128">
        <v>0.06179438536214599</v>
      </c>
      <c r="F10" s="129">
        <v>0.06179438536214599</v>
      </c>
      <c r="G10" s="129">
        <v>0</v>
      </c>
      <c r="H10" s="131">
        <v>70.74</v>
      </c>
      <c r="I10" s="43">
        <f t="shared" si="1"/>
        <v>0.16124515496597097</v>
      </c>
      <c r="J10" s="97">
        <f t="shared" si="2"/>
        <v>11.406482262292785</v>
      </c>
      <c r="K10" s="6"/>
      <c r="L10" s="6"/>
      <c r="M10" s="6"/>
      <c r="N10" s="6"/>
      <c r="O10" s="6"/>
      <c r="P10" s="6"/>
      <c r="Q10" s="6"/>
      <c r="R10" s="6"/>
      <c r="S10" s="7"/>
      <c r="T10" s="12"/>
      <c r="U10" s="11"/>
      <c r="V10" s="13"/>
      <c r="W10" s="1">
        <f>IF(COLUMN(W10)&lt;=nt+3,COLUMN(W10)-3,IF(V10=nt,"Phenotypic Correlation",""))</f>
      </c>
      <c r="X10" s="1">
        <f>IF(COLUMN(X10)&lt;=nt+3,COLUMN(X10)-3,IF(W10=nt,"Phenotypic Correlation",""))</f>
      </c>
      <c r="Y10">
        <f>IF(COLUMN(Y10)&lt;=nt+3,COLUMN(Y10)-3,IF(X10=nt,"Correlation structure",""))</f>
      </c>
      <c r="Z10">
        <f>IF(COLUMN(Z10)&lt;=nt+3,COLUMN(Z10)-3,IF(Y10=nt,"Correlation structure",""))</f>
      </c>
    </row>
    <row r="11" spans="1:24" ht="12.75">
      <c r="A11" s="15">
        <f t="shared" si="0"/>
        <v>6</v>
      </c>
      <c r="B11" s="126" t="s">
        <v>62</v>
      </c>
      <c r="C11" s="127"/>
      <c r="D11" s="128">
        <v>5.5629193414968725</v>
      </c>
      <c r="E11" s="128">
        <v>0.35060994300808124</v>
      </c>
      <c r="F11" s="129">
        <v>0.35060994300808124</v>
      </c>
      <c r="G11" s="129">
        <v>0</v>
      </c>
      <c r="H11" s="131">
        <v>0.8</v>
      </c>
      <c r="I11" s="43">
        <f t="shared" si="1"/>
        <v>3.293933879117794</v>
      </c>
      <c r="J11" s="97">
        <f t="shared" si="2"/>
        <v>2.6351471032942353</v>
      </c>
      <c r="K11" s="6"/>
      <c r="L11" s="6"/>
      <c r="M11" s="6"/>
      <c r="N11" s="6"/>
      <c r="O11" s="6"/>
      <c r="P11" s="6"/>
      <c r="Q11" s="6"/>
      <c r="R11" s="6"/>
      <c r="S11" s="8"/>
      <c r="T11" s="12"/>
      <c r="U11" s="12"/>
      <c r="V11" s="1"/>
      <c r="W11" s="1"/>
      <c r="X11" s="1"/>
    </row>
    <row r="12" spans="1:22" ht="12.75">
      <c r="A12" s="1"/>
      <c r="B12" s="6"/>
      <c r="C12" s="29"/>
      <c r="D12" s="30" t="s">
        <v>25</v>
      </c>
      <c r="E12" s="29"/>
      <c r="F12" s="29"/>
      <c r="G12" s="29"/>
      <c r="H12" s="39"/>
      <c r="I12" s="38"/>
      <c r="J12" s="62" t="s">
        <v>26</v>
      </c>
      <c r="K12" s="37"/>
      <c r="L12" s="22"/>
      <c r="M12" s="22"/>
      <c r="N12" s="73"/>
      <c r="O12" s="58"/>
      <c r="P12" s="6"/>
      <c r="Q12" s="6"/>
      <c r="R12" s="6"/>
      <c r="S12" s="8"/>
      <c r="T12" s="12"/>
      <c r="U12" s="12"/>
      <c r="V12" s="1"/>
    </row>
    <row r="13" spans="1:22" ht="12.75">
      <c r="A13" s="20" t="s">
        <v>1</v>
      </c>
      <c r="B13" s="21"/>
      <c r="C13" s="19">
        <f aca="true" t="shared" si="3" ref="C13:H13">IF(COLUMN(C13)&lt;=nt+2,COLUMN(C13)-2,IF(B13=nt,"Phenotypic",""))</f>
        <v>1</v>
      </c>
      <c r="D13" s="19">
        <f t="shared" si="3"/>
        <v>2</v>
      </c>
      <c r="E13" s="19">
        <f t="shared" si="3"/>
        <v>3</v>
      </c>
      <c r="F13" s="19">
        <f t="shared" si="3"/>
        <v>4</v>
      </c>
      <c r="G13" s="19">
        <f t="shared" si="3"/>
        <v>5</v>
      </c>
      <c r="H13" s="40">
        <f t="shared" si="3"/>
        <v>6</v>
      </c>
      <c r="I13" s="82" t="s">
        <v>11</v>
      </c>
      <c r="J13" s="15" t="s">
        <v>13</v>
      </c>
      <c r="K13" s="15" t="s">
        <v>12</v>
      </c>
      <c r="L13" s="15" t="s">
        <v>14</v>
      </c>
      <c r="M13" s="15" t="s">
        <v>15</v>
      </c>
      <c r="N13" s="74" t="s">
        <v>16</v>
      </c>
      <c r="O13" s="6"/>
      <c r="P13" s="6"/>
      <c r="Q13" s="6"/>
      <c r="R13" s="6"/>
      <c r="S13" s="8"/>
      <c r="T13" s="12"/>
      <c r="U13" s="12"/>
      <c r="V13" s="1"/>
    </row>
    <row r="14" spans="1:22" ht="12.75">
      <c r="A14" s="3" t="str">
        <f>IF(ROW(A14)&lt;=nt+22,$B6,IF(A13=nt," Genetic Correlation   ",""))</f>
        <v>awt</v>
      </c>
      <c r="B14" s="19">
        <f aca="true" t="shared" si="4" ref="B14:B20">IF(ROW(B14)&lt;=nt+13,ROW(B14)-13,IF(B13=nt," Genetic   ",""))</f>
        <v>1</v>
      </c>
      <c r="C14" s="132">
        <v>1</v>
      </c>
      <c r="D14" s="128">
        <v>0.25789025</v>
      </c>
      <c r="E14" s="128">
        <v>0.15441316</v>
      </c>
      <c r="F14" s="128">
        <v>0.02451354</v>
      </c>
      <c r="G14" s="128">
        <v>0.14743927</v>
      </c>
      <c r="H14" s="129">
        <v>0.60898989</v>
      </c>
      <c r="I14" s="126">
        <v>0</v>
      </c>
      <c r="J14" s="133">
        <v>1</v>
      </c>
      <c r="K14" s="133">
        <v>1</v>
      </c>
      <c r="L14" s="133">
        <v>0</v>
      </c>
      <c r="M14" s="133">
        <v>20</v>
      </c>
      <c r="N14" s="127">
        <v>0</v>
      </c>
      <c r="O14" s="58"/>
      <c r="P14" s="6"/>
      <c r="Q14" s="6"/>
      <c r="R14" s="6"/>
      <c r="S14" s="8"/>
      <c r="T14" s="12"/>
      <c r="U14" s="12"/>
      <c r="V14" s="1"/>
    </row>
    <row r="15" spans="1:22" ht="12.75">
      <c r="A15" s="3" t="str">
        <f>IF(ROW(A15)&lt;=nt+22,$B7,IF(A14=nt," Genetic Correlation   ",""))</f>
        <v>ycfw</v>
      </c>
      <c r="B15" s="19">
        <f t="shared" si="4"/>
        <v>2</v>
      </c>
      <c r="C15" s="128">
        <v>0.10394</v>
      </c>
      <c r="D15" s="132">
        <v>1</v>
      </c>
      <c r="E15" s="128">
        <v>0.3088491</v>
      </c>
      <c r="F15" s="128">
        <v>0.13929324</v>
      </c>
      <c r="G15" s="129">
        <v>0.01781842</v>
      </c>
      <c r="H15" s="129">
        <v>0.29616028</v>
      </c>
      <c r="I15" s="126">
        <v>1</v>
      </c>
      <c r="J15" s="133">
        <v>1</v>
      </c>
      <c r="K15" s="133">
        <v>1</v>
      </c>
      <c r="L15" s="133">
        <v>0</v>
      </c>
      <c r="M15" s="133">
        <v>20</v>
      </c>
      <c r="N15" s="127">
        <v>0</v>
      </c>
      <c r="O15" s="6"/>
      <c r="P15" s="6"/>
      <c r="Q15" s="6"/>
      <c r="R15" s="6"/>
      <c r="S15" s="8"/>
      <c r="T15" s="12"/>
      <c r="U15" s="12"/>
      <c r="V15" s="1"/>
    </row>
    <row r="16" spans="1:22" ht="12.75">
      <c r="A16" s="3" t="str">
        <f>IF(ROW(A16)&lt;=nt+22,$B8,IF(A15=nt," Genetic Correlation   ",""))</f>
        <v>yfd</v>
      </c>
      <c r="B16" s="19">
        <f t="shared" si="4"/>
        <v>3</v>
      </c>
      <c r="C16" s="128">
        <v>0.20619999</v>
      </c>
      <c r="D16" s="128">
        <v>0.30096999</v>
      </c>
      <c r="E16" s="132">
        <v>1</v>
      </c>
      <c r="F16" s="128">
        <v>0.25236169</v>
      </c>
      <c r="G16" s="128">
        <v>0.0242645</v>
      </c>
      <c r="H16" s="129">
        <v>0.19900577</v>
      </c>
      <c r="I16" s="126">
        <v>1</v>
      </c>
      <c r="J16" s="133">
        <v>1</v>
      </c>
      <c r="K16" s="133">
        <v>1</v>
      </c>
      <c r="L16" s="133">
        <v>0</v>
      </c>
      <c r="M16" s="133">
        <v>20</v>
      </c>
      <c r="N16" s="127">
        <v>0</v>
      </c>
      <c r="O16" s="6"/>
      <c r="P16" s="6"/>
      <c r="Q16" s="6"/>
      <c r="R16" s="6"/>
      <c r="S16" s="8"/>
      <c r="T16" s="12"/>
      <c r="U16" s="12"/>
      <c r="V16" s="1"/>
    </row>
    <row r="17" spans="1:22" ht="12.75">
      <c r="A17" s="3" t="str">
        <f>IF(ROW(A17)&lt;=nt+22,$B9,IF(A16=nt," Genetic Correlation   ",""))</f>
        <v>yss</v>
      </c>
      <c r="B17" s="19">
        <f t="shared" si="4"/>
        <v>4</v>
      </c>
      <c r="C17" s="128">
        <v>0.00069</v>
      </c>
      <c r="D17" s="128">
        <v>-6E-05</v>
      </c>
      <c r="E17" s="128">
        <v>0.30493</v>
      </c>
      <c r="F17" s="132">
        <v>1</v>
      </c>
      <c r="G17" s="129">
        <v>-0.01633375</v>
      </c>
      <c r="H17" s="129">
        <v>0.03597848</v>
      </c>
      <c r="I17" s="126">
        <v>0</v>
      </c>
      <c r="J17" s="133">
        <v>0</v>
      </c>
      <c r="K17" s="133">
        <v>0</v>
      </c>
      <c r="L17" s="133">
        <v>0</v>
      </c>
      <c r="M17" s="133">
        <v>0</v>
      </c>
      <c r="N17" s="127">
        <v>0</v>
      </c>
      <c r="O17" s="6"/>
      <c r="P17" s="6"/>
      <c r="Q17" s="6"/>
      <c r="R17" s="6"/>
      <c r="S17" s="8"/>
      <c r="T17" s="12"/>
      <c r="U17" s="12"/>
      <c r="V17" s="1"/>
    </row>
    <row r="18" spans="1:22" ht="12.75">
      <c r="A18" s="17" t="str">
        <f>IF(ROW(A18)&lt;=nt+22,$B10,IF(A17=nt," Genetic Correlation   ",""))</f>
        <v>nlw</v>
      </c>
      <c r="B18" s="41">
        <f t="shared" si="4"/>
        <v>5</v>
      </c>
      <c r="C18" s="128">
        <v>0.35029</v>
      </c>
      <c r="D18" s="128">
        <v>-0.09977001</v>
      </c>
      <c r="E18" s="128">
        <v>-0.00064</v>
      </c>
      <c r="F18" s="128">
        <v>0.00027</v>
      </c>
      <c r="G18" s="132">
        <v>1</v>
      </c>
      <c r="H18" s="129">
        <v>0.13013139</v>
      </c>
      <c r="I18" s="126">
        <v>0</v>
      </c>
      <c r="J18" s="133">
        <v>1</v>
      </c>
      <c r="K18" s="133">
        <v>0</v>
      </c>
      <c r="L18" s="133">
        <v>0</v>
      </c>
      <c r="M18" s="133">
        <v>0</v>
      </c>
      <c r="N18" s="127">
        <v>0</v>
      </c>
      <c r="O18" s="58"/>
      <c r="P18" s="6"/>
      <c r="Q18" s="6"/>
      <c r="R18" s="6"/>
      <c r="S18" s="8"/>
      <c r="T18" s="12"/>
      <c r="U18" s="12"/>
      <c r="V18" s="1"/>
    </row>
    <row r="19" spans="1:22" ht="12.75">
      <c r="A19" s="15" t="str">
        <f>IF(ROW(A19)&lt;=nt+13,$B11,IF(A18=nt," Genetic Correlation   ",""))</f>
        <v>ywt</v>
      </c>
      <c r="B19" s="42">
        <f t="shared" si="4"/>
        <v>6</v>
      </c>
      <c r="C19" s="134">
        <v>0.79584998</v>
      </c>
      <c r="D19" s="129">
        <v>0.25027999</v>
      </c>
      <c r="E19" s="129">
        <v>0.19856001</v>
      </c>
      <c r="F19" s="129">
        <v>0.00137</v>
      </c>
      <c r="G19" s="129">
        <v>0.29912001</v>
      </c>
      <c r="H19" s="132">
        <v>1</v>
      </c>
      <c r="I19" s="135">
        <v>1</v>
      </c>
      <c r="J19" s="133">
        <v>1</v>
      </c>
      <c r="K19" s="133">
        <v>1</v>
      </c>
      <c r="L19" s="133">
        <v>0</v>
      </c>
      <c r="M19" s="133">
        <v>20</v>
      </c>
      <c r="N19" s="127">
        <v>0</v>
      </c>
      <c r="O19" s="58"/>
      <c r="P19" s="6"/>
      <c r="Q19" s="6"/>
      <c r="R19" s="6"/>
      <c r="S19" s="8"/>
      <c r="T19" s="12"/>
      <c r="U19" s="12"/>
      <c r="V19" s="1"/>
    </row>
    <row r="20" spans="1:22" ht="9.75" customHeight="1">
      <c r="A20" s="54"/>
      <c r="B20" s="111" t="str">
        <f t="shared" si="4"/>
        <v> Genetic   </v>
      </c>
      <c r="C20" s="114" t="s">
        <v>41</v>
      </c>
      <c r="D20" s="114" t="s">
        <v>41</v>
      </c>
      <c r="E20" s="114" t="s">
        <v>41</v>
      </c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6"/>
      <c r="Q20" s="6"/>
      <c r="R20" s="6"/>
      <c r="S20" s="8"/>
      <c r="T20" s="12"/>
      <c r="U20" s="12"/>
      <c r="V20" s="1"/>
    </row>
    <row r="21" spans="1:22" ht="12.75">
      <c r="A21" s="86"/>
      <c r="B21" s="5"/>
      <c r="C21" s="86"/>
      <c r="D21" s="5"/>
      <c r="E21" s="5"/>
      <c r="F21" s="110" t="s">
        <v>10</v>
      </c>
      <c r="G21" s="109" t="s">
        <v>8</v>
      </c>
      <c r="H21" s="5"/>
      <c r="I21" s="5"/>
      <c r="J21" s="5"/>
      <c r="K21" s="5"/>
      <c r="L21" s="5"/>
      <c r="M21" s="5"/>
      <c r="N21" s="44"/>
      <c r="O21" s="119"/>
      <c r="P21" s="6"/>
      <c r="Q21" s="6"/>
      <c r="R21" s="6"/>
      <c r="S21" s="136" t="s">
        <v>47</v>
      </c>
      <c r="T21" s="137">
        <v>200</v>
      </c>
      <c r="U21" s="12"/>
      <c r="V21" s="1"/>
    </row>
    <row r="22" spans="1:20" ht="18">
      <c r="A22" s="61" t="s">
        <v>28</v>
      </c>
      <c r="B22" s="60"/>
      <c r="C22" s="91" t="s">
        <v>44</v>
      </c>
      <c r="D22" s="5"/>
      <c r="E22" s="5"/>
      <c r="F22" s="147">
        <v>5.857086935870718</v>
      </c>
      <c r="G22" s="63">
        <v>0.44760314891030684</v>
      </c>
      <c r="H22" s="5"/>
      <c r="I22" s="5"/>
      <c r="J22" s="5"/>
      <c r="K22" s="5"/>
      <c r="L22" s="5"/>
      <c r="M22" s="5"/>
      <c r="N22" s="57"/>
      <c r="O22" s="8"/>
      <c r="P22" s="8"/>
      <c r="Q22" s="8"/>
      <c r="R22" s="8"/>
      <c r="S22" s="136" t="s">
        <v>53</v>
      </c>
      <c r="T22" s="138">
        <v>9.278896714936204E-10</v>
      </c>
    </row>
    <row r="23" spans="1:20" ht="15">
      <c r="A23" s="10"/>
      <c r="B23" s="49" t="s">
        <v>9</v>
      </c>
      <c r="C23" s="92" t="s">
        <v>29</v>
      </c>
      <c r="D23" s="101"/>
      <c r="E23" s="105" t="s">
        <v>6</v>
      </c>
      <c r="F23" s="98"/>
      <c r="G23" s="102" t="s">
        <v>31</v>
      </c>
      <c r="H23" s="75"/>
      <c r="I23" s="64"/>
      <c r="J23" s="50"/>
      <c r="K23" s="51" t="s">
        <v>24</v>
      </c>
      <c r="L23" s="52"/>
      <c r="M23" s="50"/>
      <c r="N23" s="53"/>
      <c r="O23" s="124" t="s">
        <v>50</v>
      </c>
      <c r="P23" s="120" t="s">
        <v>48</v>
      </c>
      <c r="Q23" s="3" t="s">
        <v>55</v>
      </c>
      <c r="R23" s="3" t="s">
        <v>52</v>
      </c>
      <c r="S23" s="136" t="s">
        <v>54</v>
      </c>
      <c r="T23" s="137">
        <v>200</v>
      </c>
    </row>
    <row r="24" spans="1:20" ht="12.75">
      <c r="A24" s="14"/>
      <c r="B24" s="14"/>
      <c r="C24" s="70" t="s">
        <v>2</v>
      </c>
      <c r="D24" s="82"/>
      <c r="E24" s="15"/>
      <c r="F24" s="107" t="s">
        <v>39</v>
      </c>
      <c r="G24" s="70" t="s">
        <v>22</v>
      </c>
      <c r="H24" s="45" t="s">
        <v>23</v>
      </c>
      <c r="I24" s="65" t="s">
        <v>11</v>
      </c>
      <c r="J24" s="25" t="s">
        <v>13</v>
      </c>
      <c r="K24" s="25" t="s">
        <v>12</v>
      </c>
      <c r="L24" s="25" t="s">
        <v>14</v>
      </c>
      <c r="M24" s="26" t="s">
        <v>15</v>
      </c>
      <c r="N24" s="46" t="s">
        <v>16</v>
      </c>
      <c r="O24" s="15" t="s">
        <v>51</v>
      </c>
      <c r="P24" s="122" t="s">
        <v>49</v>
      </c>
      <c r="Q24" s="15" t="s">
        <v>49</v>
      </c>
      <c r="R24" s="33" t="s">
        <v>56</v>
      </c>
      <c r="S24" s="139" t="s">
        <v>63</v>
      </c>
      <c r="T24" s="140"/>
    </row>
    <row r="25" spans="1:19" ht="12.75">
      <c r="A25" s="28">
        <f aca="true" t="shared" si="5" ref="A25:A30">A6</f>
        <v>1</v>
      </c>
      <c r="B25" s="78" t="str">
        <f aca="true" t="shared" si="6" ref="B25:B30">IF(ROW(A6)&lt;=nt+5,B6,IF(A5=nt,"     ",""))</f>
        <v>awt</v>
      </c>
      <c r="C25" s="43">
        <f aca="true" t="shared" si="7" ref="C25:C30">IF($A6&lt;=nt,SQRT(E6)*D6," ")</f>
        <v>4</v>
      </c>
      <c r="D25" s="99">
        <v>0.5044515134822954</v>
      </c>
      <c r="E25" s="106">
        <f aca="true" t="shared" si="8" ref="E25:E30">IF(ROW(A6)&lt;=nt+5,C6,IF(A5=nt,"     ",""))</f>
        <v>0</v>
      </c>
      <c r="F25" s="144">
        <v>-0.40457011381280095</v>
      </c>
      <c r="G25" s="103">
        <v>0.6480584782224604</v>
      </c>
      <c r="H25" s="76">
        <v>0.5345224838248488</v>
      </c>
      <c r="I25" s="66" t="s">
        <v>19</v>
      </c>
      <c r="J25" s="16">
        <v>-0.015732072297144364</v>
      </c>
      <c r="K25" s="16">
        <v>4.2104461253869574E-05</v>
      </c>
      <c r="L25" s="16" t="s">
        <v>19</v>
      </c>
      <c r="M25" s="16">
        <v>-0.007305409895741653</v>
      </c>
      <c r="N25" s="47" t="s">
        <v>19</v>
      </c>
      <c r="O25" s="123">
        <v>2.5922339128898417</v>
      </c>
      <c r="P25" s="121">
        <v>0.001</v>
      </c>
      <c r="Q25" s="125">
        <v>0.001030461281514303</v>
      </c>
      <c r="R25" s="99">
        <v>-1.2408151991638334</v>
      </c>
      <c r="S25" s="141">
        <f aca="true" t="shared" si="9" ref="S25:S30">Q25*H6</f>
        <v>-0.0008264299477744712</v>
      </c>
    </row>
    <row r="26" spans="1:19" ht="12.75">
      <c r="A26" s="28">
        <f t="shared" si="5"/>
        <v>2</v>
      </c>
      <c r="B26" s="79" t="str">
        <f t="shared" si="6"/>
        <v>ycfw</v>
      </c>
      <c r="C26" s="43">
        <f t="shared" si="7"/>
        <v>0.2449489742783178</v>
      </c>
      <c r="D26" s="99">
        <v>0.021365804370990605</v>
      </c>
      <c r="E26" s="106">
        <f t="shared" si="8"/>
        <v>0</v>
      </c>
      <c r="F26" s="145">
        <v>0.4273160874198121</v>
      </c>
      <c r="G26" s="103">
        <v>0.6490327089872705</v>
      </c>
      <c r="H26" s="76">
        <v>0.6455948789203344</v>
      </c>
      <c r="I26" s="66">
        <v>3.394844545073492</v>
      </c>
      <c r="J26" s="16">
        <v>1.5017203964102714</v>
      </c>
      <c r="K26" s="16">
        <v>0.6640967834385957</v>
      </c>
      <c r="L26" s="16" t="s">
        <v>19</v>
      </c>
      <c r="M26" s="108">
        <v>4.762287865272592</v>
      </c>
      <c r="N26" s="47" t="s">
        <v>19</v>
      </c>
      <c r="O26" s="123">
        <v>0.15897989633950985</v>
      </c>
      <c r="P26" s="121"/>
      <c r="Q26" s="125">
        <v>0.01945573083450288</v>
      </c>
      <c r="R26" s="99">
        <v>20</v>
      </c>
      <c r="S26" s="141">
        <f t="shared" si="9"/>
        <v>0.38911461669005765</v>
      </c>
    </row>
    <row r="27" spans="1:19" ht="12.75">
      <c r="A27" s="28">
        <f t="shared" si="5"/>
        <v>3</v>
      </c>
      <c r="B27" s="79" t="str">
        <f t="shared" si="6"/>
        <v>yfd</v>
      </c>
      <c r="C27" s="43">
        <f t="shared" si="7"/>
        <v>0.9082951007244287</v>
      </c>
      <c r="D27" s="99">
        <v>-0.5623133637665758</v>
      </c>
      <c r="E27" s="106">
        <f t="shared" si="8"/>
        <v>0</v>
      </c>
      <c r="F27" s="145">
        <v>4.4985069101326065</v>
      </c>
      <c r="G27" s="103">
        <v>0.7993292929182481</v>
      </c>
      <c r="H27" s="76">
        <v>0.7969210915292754</v>
      </c>
      <c r="I27" s="66">
        <v>-3.374089100275617</v>
      </c>
      <c r="J27" s="16">
        <v>-1.1691129334859434</v>
      </c>
      <c r="K27" s="16">
        <v>-0.48512776264721225</v>
      </c>
      <c r="L27" s="16" t="s">
        <v>19</v>
      </c>
      <c r="M27" s="16">
        <v>-2.603881737648887</v>
      </c>
      <c r="N27" s="47" t="s">
        <v>19</v>
      </c>
      <c r="O27" s="123">
        <v>0.7260268806231664</v>
      </c>
      <c r="P27" s="121"/>
      <c r="Q27" s="125">
        <v>-0.6090594230837454</v>
      </c>
      <c r="R27" s="99">
        <v>-8</v>
      </c>
      <c r="S27" s="141">
        <f t="shared" si="9"/>
        <v>4.872475384669963</v>
      </c>
    </row>
    <row r="28" spans="1:19" ht="12.75">
      <c r="A28" s="28">
        <f t="shared" si="5"/>
        <v>4</v>
      </c>
      <c r="B28" s="79" t="str">
        <f t="shared" si="6"/>
        <v>yss</v>
      </c>
      <c r="C28" s="43">
        <f t="shared" si="7"/>
        <v>4.898979485566356</v>
      </c>
      <c r="D28" s="99">
        <v>-1.1219705466358512</v>
      </c>
      <c r="E28" s="106">
        <f t="shared" si="8"/>
        <v>0</v>
      </c>
      <c r="F28" s="145">
        <v>-0.3702502803898309</v>
      </c>
      <c r="G28" s="103">
        <v>0.2574785448557771</v>
      </c>
      <c r="H28" s="76">
        <v>0</v>
      </c>
      <c r="I28" s="66" t="s">
        <v>19</v>
      </c>
      <c r="J28" s="16" t="s">
        <v>19</v>
      </c>
      <c r="K28" s="16" t="s">
        <v>19</v>
      </c>
      <c r="L28" s="16" t="s">
        <v>19</v>
      </c>
      <c r="M28" s="16" t="s">
        <v>19</v>
      </c>
      <c r="N28" s="47" t="s">
        <v>19</v>
      </c>
      <c r="O28" s="123">
        <v>1.2613821092219288</v>
      </c>
      <c r="P28" s="121"/>
      <c r="Q28" s="125">
        <v>-1.169829915947918</v>
      </c>
      <c r="R28" s="99">
        <v>0.33</v>
      </c>
      <c r="S28" s="141">
        <f t="shared" si="9"/>
        <v>-0.38604387226281295</v>
      </c>
    </row>
    <row r="29" spans="1:19" ht="12.75">
      <c r="A29" s="28">
        <f t="shared" si="5"/>
        <v>5</v>
      </c>
      <c r="B29" s="79" t="str">
        <f t="shared" si="6"/>
        <v>nlw</v>
      </c>
      <c r="C29" s="43">
        <f t="shared" si="7"/>
        <v>0.16124515496597097</v>
      </c>
      <c r="D29" s="99">
        <v>0.015484396411404299</v>
      </c>
      <c r="E29" s="106">
        <f t="shared" si="8"/>
        <v>0</v>
      </c>
      <c r="F29" s="145">
        <v>1.09536620214274</v>
      </c>
      <c r="G29" s="103">
        <v>0.28337921604296595</v>
      </c>
      <c r="H29" s="76">
        <v>0.12429238247188161</v>
      </c>
      <c r="I29" s="66" t="s">
        <v>19</v>
      </c>
      <c r="J29" s="16">
        <v>1.888802113896537</v>
      </c>
      <c r="K29" s="16" t="s">
        <v>19</v>
      </c>
      <c r="L29" s="16" t="s">
        <v>19</v>
      </c>
      <c r="M29" s="16" t="s">
        <v>19</v>
      </c>
      <c r="N29" s="47" t="s">
        <v>19</v>
      </c>
      <c r="O29" s="123">
        <v>0.04569352560498342</v>
      </c>
      <c r="P29" s="120"/>
      <c r="Q29" s="125">
        <v>0.008114999993384437</v>
      </c>
      <c r="R29" s="99">
        <v>70.74</v>
      </c>
      <c r="S29" s="141">
        <f t="shared" si="9"/>
        <v>0.5740550995320151</v>
      </c>
    </row>
    <row r="30" spans="1:19" ht="12.75">
      <c r="A30" s="27">
        <f t="shared" si="5"/>
        <v>6</v>
      </c>
      <c r="B30" s="80" t="str">
        <f t="shared" si="6"/>
        <v>ywt</v>
      </c>
      <c r="C30" s="115">
        <f t="shared" si="7"/>
        <v>3.293933879117794</v>
      </c>
      <c r="D30" s="100">
        <v>0.763397662972741</v>
      </c>
      <c r="E30" s="116">
        <f t="shared" si="8"/>
        <v>0</v>
      </c>
      <c r="F30" s="146">
        <v>0.6107181303781929</v>
      </c>
      <c r="G30" s="104">
        <v>0.6942978118465152</v>
      </c>
      <c r="H30" s="77">
        <v>0.688496830732108</v>
      </c>
      <c r="I30" s="67">
        <v>0.3499321764357105</v>
      </c>
      <c r="J30" s="26">
        <v>0.13143719679834792</v>
      </c>
      <c r="K30" s="26">
        <v>0.06711975865553951</v>
      </c>
      <c r="L30" s="26" t="s">
        <v>19</v>
      </c>
      <c r="M30" s="26">
        <v>0.47431748917283045</v>
      </c>
      <c r="N30" s="48" t="s">
        <v>19</v>
      </c>
      <c r="O30" s="123">
        <v>2.286971084638588</v>
      </c>
      <c r="P30" s="120"/>
      <c r="Q30" s="125">
        <v>0.37098967451337966</v>
      </c>
      <c r="R30" s="99">
        <v>0.8</v>
      </c>
      <c r="S30" s="141">
        <f t="shared" si="9"/>
        <v>0.29679173961070376</v>
      </c>
    </row>
    <row r="31" spans="1:19" ht="12.75">
      <c r="A31" s="8"/>
      <c r="B31" s="23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8"/>
      <c r="P31" s="8"/>
      <c r="Q31" s="8"/>
      <c r="R31" s="8"/>
      <c r="S31" s="142"/>
    </row>
    <row r="32" spans="1:1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43">
        <f>SUM(S25:S30)</f>
        <v>5.745566538292152</v>
      </c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8"/>
      <c r="C35" s="8" t="s">
        <v>42</v>
      </c>
      <c r="D35" s="8"/>
      <c r="E35" s="8"/>
      <c r="F35" s="8"/>
      <c r="G35" s="8"/>
      <c r="H35" s="8"/>
      <c r="I35" s="8" t="s">
        <v>46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7">
        <v>16</v>
      </c>
      <c r="C36" s="7">
        <v>0.10183998554595342</v>
      </c>
      <c r="D36" s="7">
        <v>0.7491617627457047</v>
      </c>
      <c r="E36" s="7">
        <v>0.013521183380163141</v>
      </c>
      <c r="F36" s="7">
        <v>0.22593026133211988</v>
      </c>
      <c r="G36" s="7">
        <v>10.485908847268876</v>
      </c>
      <c r="H36" s="7"/>
      <c r="I36" s="7">
        <v>269.99962356995394</v>
      </c>
      <c r="J36" s="7">
        <v>0.0007256747307696447</v>
      </c>
      <c r="K36" s="7">
        <v>18.705766949062998</v>
      </c>
      <c r="L36" s="7">
        <v>171.82635923467305</v>
      </c>
      <c r="M36" s="7">
        <v>410.79091517718695</v>
      </c>
      <c r="N36" s="7">
        <v>-5.492627028209875</v>
      </c>
      <c r="O36" s="7"/>
      <c r="P36" s="8"/>
      <c r="Q36" s="8"/>
      <c r="R36" s="8"/>
      <c r="S36" s="8"/>
    </row>
    <row r="37" spans="1:19" ht="12.75">
      <c r="A37" s="8"/>
      <c r="B37" s="7">
        <v>0.10394</v>
      </c>
      <c r="C37" s="7">
        <v>0.06</v>
      </c>
      <c r="D37" s="7">
        <v>0.06696159512914805</v>
      </c>
      <c r="E37" s="7">
        <v>-7.199999999999999E-05</v>
      </c>
      <c r="F37" s="7">
        <v>-0.003940599654471912</v>
      </c>
      <c r="G37" s="7">
        <v>0.2019373399921773</v>
      </c>
      <c r="H37" s="7"/>
      <c r="I37" s="7">
        <v>9.874732187368497E-06</v>
      </c>
      <c r="J37" s="7">
        <v>20.00185111969407</v>
      </c>
      <c r="K37" s="7">
        <v>11.878484372955231</v>
      </c>
      <c r="L37" s="7">
        <v>31.176387234795</v>
      </c>
      <c r="M37" s="7">
        <v>335.40936250994486</v>
      </c>
      <c r="N37" s="7">
        <v>-0.3572799113814038</v>
      </c>
      <c r="O37" s="7"/>
      <c r="P37" s="8"/>
      <c r="Q37" s="8"/>
      <c r="R37" s="8"/>
      <c r="S37" s="8"/>
    </row>
    <row r="38" spans="1:19" ht="12.75">
      <c r="A38" s="8"/>
      <c r="B38" s="7">
        <v>0.20619999</v>
      </c>
      <c r="C38" s="7">
        <v>0.30096999</v>
      </c>
      <c r="D38" s="7">
        <v>0.82499999</v>
      </c>
      <c r="E38" s="7">
        <v>1.3568528345786974</v>
      </c>
      <c r="F38" s="7">
        <v>-9.373323793353134E-05</v>
      </c>
      <c r="G38" s="7">
        <v>0.5940645466547224</v>
      </c>
      <c r="H38" s="7"/>
      <c r="I38" s="7">
        <v>0.2999901954490523</v>
      </c>
      <c r="J38" s="7">
        <v>0.6999049362824794</v>
      </c>
      <c r="K38" s="7">
        <v>14.400373549908565</v>
      </c>
      <c r="L38" s="7">
        <v>52.909059858735795</v>
      </c>
      <c r="M38" s="7">
        <v>94.86811038207682</v>
      </c>
      <c r="N38" s="7">
        <v>0.15091537485850098</v>
      </c>
      <c r="O38" s="7"/>
      <c r="P38" s="8"/>
      <c r="Q38" s="8"/>
      <c r="R38" s="8"/>
      <c r="S38" s="8"/>
    </row>
    <row r="39" spans="1:19" ht="12.75">
      <c r="A39" s="8"/>
      <c r="B39" s="7">
        <v>0.00069</v>
      </c>
      <c r="C39" s="7">
        <v>-5.9999999999999995E-05</v>
      </c>
      <c r="D39" s="7">
        <v>0.3049299999999999</v>
      </c>
      <c r="E39" s="7">
        <v>23.999999999999996</v>
      </c>
      <c r="F39" s="7">
        <v>0.00021328291070782013</v>
      </c>
      <c r="G39" s="7">
        <v>0.022107572865835808</v>
      </c>
      <c r="H39" s="7"/>
      <c r="I39" s="7">
        <v>0.5999989830943444</v>
      </c>
      <c r="J39" s="7">
        <v>0.3999751385228593</v>
      </c>
      <c r="K39" s="7">
        <v>0.7999916816614683</v>
      </c>
      <c r="L39" s="7">
        <v>303.74937210619595</v>
      </c>
      <c r="M39" s="7">
        <v>5.257358670567413E-06</v>
      </c>
      <c r="N39" s="7">
        <v>-0.004016241374191887</v>
      </c>
      <c r="O39" s="7"/>
      <c r="P39" s="8"/>
      <c r="Q39" s="8"/>
      <c r="R39" s="8"/>
      <c r="S39" s="8"/>
    </row>
    <row r="40" spans="1:19" ht="12.75">
      <c r="A40" s="8"/>
      <c r="B40" s="7">
        <v>0.35029</v>
      </c>
      <c r="C40" s="7">
        <v>-0.09977001</v>
      </c>
      <c r="D40" s="7">
        <v>-0.00064</v>
      </c>
      <c r="E40" s="7">
        <v>0.00027</v>
      </c>
      <c r="F40" s="7">
        <v>0.025999999999999992</v>
      </c>
      <c r="G40" s="7">
        <v>0.15887187377378026</v>
      </c>
      <c r="H40" s="7"/>
      <c r="I40" s="7">
        <v>0.09999994660582841</v>
      </c>
      <c r="J40" s="7">
        <v>0.2999857346705809</v>
      </c>
      <c r="K40" s="7">
        <v>0.09999859273362006</v>
      </c>
      <c r="L40" s="7">
        <v>1.206619749257721E-09</v>
      </c>
      <c r="M40" s="7">
        <v>62499.84869070871</v>
      </c>
      <c r="N40" s="7">
        <v>31.374478567562157</v>
      </c>
      <c r="O40" s="7"/>
      <c r="P40" s="8"/>
      <c r="Q40" s="8"/>
      <c r="R40" s="8"/>
      <c r="S40" s="8"/>
    </row>
    <row r="41" spans="1:19" ht="12.75">
      <c r="A41" s="8"/>
      <c r="B41" s="7">
        <v>0.7958499800000001</v>
      </c>
      <c r="C41" s="7">
        <v>0.25027999</v>
      </c>
      <c r="D41" s="7">
        <v>0.19856001</v>
      </c>
      <c r="E41" s="7">
        <v>0.0013699999999999997</v>
      </c>
      <c r="F41" s="7">
        <v>0.29912000999999994</v>
      </c>
      <c r="G41" s="7">
        <v>10.850000399999999</v>
      </c>
      <c r="H41" s="7"/>
      <c r="I41" s="7">
        <v>-0.5862696732363555</v>
      </c>
      <c r="J41" s="7">
        <v>-0.14011105458947132</v>
      </c>
      <c r="K41" s="7">
        <v>0.069750207981024</v>
      </c>
      <c r="L41" s="7">
        <v>-0.00040416714867474177</v>
      </c>
      <c r="M41" s="7">
        <v>0.22010805334488723</v>
      </c>
      <c r="N41" s="7">
        <v>0.3250889455138967</v>
      </c>
      <c r="O41" s="7"/>
      <c r="P41" s="8"/>
      <c r="Q41" s="8"/>
      <c r="R41" s="8"/>
      <c r="S41" s="8"/>
    </row>
    <row r="42" spans="1:1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 t="s">
        <v>43</v>
      </c>
      <c r="D45" s="8"/>
      <c r="E45" s="8"/>
      <c r="F45" s="8"/>
      <c r="G45" s="8"/>
      <c r="H45" s="8"/>
      <c r="I45" s="8" t="s">
        <v>45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7">
        <v>24.000000000000007</v>
      </c>
      <c r="C46" s="7">
        <v>0.6431815317938553</v>
      </c>
      <c r="D46" s="7">
        <v>0.4469175750143125</v>
      </c>
      <c r="E46" s="7">
        <v>1.3731740458108515</v>
      </c>
      <c r="F46" s="7">
        <v>0.3789303905022373</v>
      </c>
      <c r="G46" s="7">
        <v>10.940177043472724</v>
      </c>
      <c r="H46" s="7"/>
      <c r="I46" s="7">
        <v>629.9998928706691</v>
      </c>
      <c r="J46" s="7">
        <v>6.192629800627994E-06</v>
      </c>
      <c r="K46" s="7">
        <v>53.29384061393776</v>
      </c>
      <c r="L46" s="7">
        <v>30.673047151825266</v>
      </c>
      <c r="M46" s="7">
        <v>1089.2078883046534</v>
      </c>
      <c r="N46" s="7">
        <v>6.998689056460352</v>
      </c>
      <c r="O46" s="7"/>
      <c r="P46" s="8"/>
      <c r="Q46" s="8"/>
      <c r="R46" s="8"/>
      <c r="S46" s="8"/>
    </row>
    <row r="47" spans="1:19" ht="12.75">
      <c r="A47" s="8"/>
      <c r="B47" s="7">
        <v>0.3405280752112813</v>
      </c>
      <c r="C47" s="7">
        <v>0.14864490999999996</v>
      </c>
      <c r="D47" s="7">
        <v>0.1058193792913112</v>
      </c>
      <c r="E47" s="7">
        <v>0.5691593487056448</v>
      </c>
      <c r="F47" s="7">
        <v>0.009220007995542675</v>
      </c>
      <c r="G47" s="7">
        <v>0.55060938865496</v>
      </c>
      <c r="H47" s="7"/>
      <c r="I47" s="7">
        <v>2.7584168924544216E-08</v>
      </c>
      <c r="J47" s="7">
        <v>79.99999385781643</v>
      </c>
      <c r="K47" s="7">
        <v>0.12060449220101906</v>
      </c>
      <c r="L47" s="7">
        <v>13.823083565644742</v>
      </c>
      <c r="M47" s="7">
        <v>1164.5895963819585</v>
      </c>
      <c r="N47" s="7">
        <v>0.8736439247884962</v>
      </c>
      <c r="O47" s="7"/>
      <c r="P47" s="8"/>
      <c r="Q47" s="8"/>
      <c r="R47" s="8"/>
      <c r="S47" s="8"/>
    </row>
    <row r="48" spans="1:19" ht="12.75">
      <c r="A48" s="8"/>
      <c r="B48" s="7">
        <v>0.1110375337976465</v>
      </c>
      <c r="C48" s="7">
        <v>0.33407054309676243</v>
      </c>
      <c r="D48" s="7">
        <v>0.6750003699999998</v>
      </c>
      <c r="E48" s="7">
        <v>1.4076313024218579</v>
      </c>
      <c r="F48" s="7">
        <v>0.01937027811695663</v>
      </c>
      <c r="G48" s="7">
        <v>0.7617931577228895</v>
      </c>
      <c r="H48" s="7"/>
      <c r="I48" s="7">
        <v>0.18651094314864597</v>
      </c>
      <c r="J48" s="7">
        <v>0.0011844481253295873</v>
      </c>
      <c r="K48" s="7">
        <v>129.59997728652735</v>
      </c>
      <c r="L48" s="7">
        <v>55.09101166419832</v>
      </c>
      <c r="M48" s="7">
        <v>505.13158051946647</v>
      </c>
      <c r="N48" s="7">
        <v>0.14135595405147572</v>
      </c>
      <c r="O48" s="7"/>
      <c r="P48" s="8"/>
      <c r="Q48" s="8"/>
      <c r="R48" s="8"/>
      <c r="S48" s="8"/>
    </row>
    <row r="49" spans="1:19" ht="12.75">
      <c r="A49" s="8"/>
      <c r="B49" s="7">
        <v>0.037456392900458234</v>
      </c>
      <c r="C49" s="7">
        <v>0.19727172356756262</v>
      </c>
      <c r="D49" s="7">
        <v>0.22895118570344603</v>
      </c>
      <c r="E49" s="7">
        <v>56.000000000000014</v>
      </c>
      <c r="F49" s="7">
        <v>-0.09497721288675924</v>
      </c>
      <c r="G49" s="7">
        <v>1.7680471476847137</v>
      </c>
      <c r="H49" s="7"/>
      <c r="I49" s="7">
        <v>0.029455387899618133</v>
      </c>
      <c r="J49" s="7">
        <v>0.037251007098741656</v>
      </c>
      <c r="K49" s="7">
        <v>0.11664237310188699</v>
      </c>
      <c r="L49" s="7">
        <v>1721.249694355116</v>
      </c>
      <c r="M49" s="7">
        <v>-1.167702525342344E-08</v>
      </c>
      <c r="N49" s="7">
        <v>2.2499635883957527</v>
      </c>
      <c r="O49" s="7"/>
      <c r="P49" s="8"/>
      <c r="Q49" s="8"/>
      <c r="R49" s="8"/>
      <c r="S49" s="8"/>
    </row>
    <row r="50" spans="1:19" ht="12.75">
      <c r="A50" s="8"/>
      <c r="B50" s="7">
        <v>0.12310980324053314</v>
      </c>
      <c r="C50" s="7">
        <v>0.038062306060922785</v>
      </c>
      <c r="D50" s="7">
        <v>0.037525170270237634</v>
      </c>
      <c r="E50" s="7">
        <v>-0.02020059809655907</v>
      </c>
      <c r="F50" s="7">
        <v>0.3947502</v>
      </c>
      <c r="G50" s="7">
        <v>0.31069450897463735</v>
      </c>
      <c r="H50" s="7"/>
      <c r="I50" s="7">
        <v>0.10021666417741795</v>
      </c>
      <c r="J50" s="7">
        <v>0.3006957790410703</v>
      </c>
      <c r="K50" s="7">
        <v>0.10247111480403419</v>
      </c>
      <c r="L50" s="7">
        <v>-6.499944969196036E-13</v>
      </c>
      <c r="M50" s="117">
        <v>187499.96670116682</v>
      </c>
      <c r="N50" s="7">
        <v>-31.374734482613814</v>
      </c>
      <c r="O50" s="7"/>
      <c r="P50" s="8"/>
      <c r="Q50" s="8"/>
      <c r="R50" s="8"/>
      <c r="S50" s="8"/>
    </row>
    <row r="51" spans="1:19" ht="12.75">
      <c r="A51" s="8"/>
      <c r="B51" s="7">
        <v>0.49815345750995116</v>
      </c>
      <c r="C51" s="7">
        <v>0.3185759676168728</v>
      </c>
      <c r="D51" s="7">
        <v>0.20683759613948732</v>
      </c>
      <c r="E51" s="7">
        <v>0.052704081379525716</v>
      </c>
      <c r="F51" s="7">
        <v>0.11031049111723547</v>
      </c>
      <c r="G51" s="7">
        <v>20.096071199999997</v>
      </c>
      <c r="H51" s="7"/>
      <c r="I51" s="7">
        <v>0.8455725424074635</v>
      </c>
      <c r="J51" s="7">
        <v>0.29620603006051377</v>
      </c>
      <c r="K51" s="7">
        <v>0.03765442798109202</v>
      </c>
      <c r="L51" s="7">
        <v>0.16445912031666496</v>
      </c>
      <c r="M51" s="7">
        <v>-0.21972722594741867</v>
      </c>
      <c r="N51" s="7">
        <v>0.10874046299851865</v>
      </c>
      <c r="O51" s="7"/>
      <c r="P51" s="8"/>
      <c r="Q51" s="8"/>
      <c r="R51" s="8"/>
      <c r="S51" s="8"/>
    </row>
    <row r="52" spans="1:19" ht="12.75">
      <c r="A52" s="8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  <c r="M52" s="7"/>
      <c r="N52" s="7"/>
      <c r="O52" s="7"/>
      <c r="P52" s="8"/>
      <c r="Q52" s="8"/>
      <c r="R52" s="8"/>
      <c r="S52" s="8"/>
    </row>
    <row r="53" spans="1:19" ht="12.75">
      <c r="A53" s="8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  <c r="N53" s="7"/>
      <c r="O53" s="7"/>
      <c r="P53" s="8"/>
      <c r="Q53" s="8"/>
      <c r="R53" s="8"/>
      <c r="S53" s="8"/>
    </row>
    <row r="54" spans="16:19" ht="12.75">
      <c r="P54" s="8"/>
      <c r="Q54" s="8"/>
      <c r="R54" s="8"/>
      <c r="S54" s="8"/>
    </row>
    <row r="100" ht="12.75">
      <c r="A100">
        <v>6</v>
      </c>
    </row>
    <row r="101" spans="1:6" ht="12.75">
      <c r="A101">
        <v>6.719676659136181</v>
      </c>
      <c r="B101">
        <v>0.030459234668988432</v>
      </c>
      <c r="C101">
        <v>0.46852930107784874</v>
      </c>
      <c r="D101">
        <v>0.3402972677327808</v>
      </c>
      <c r="E101">
        <v>0.10043374307075834</v>
      </c>
      <c r="F101">
        <v>5.33233210261293</v>
      </c>
    </row>
    <row r="102" spans="1:6" ht="12.75">
      <c r="A102">
        <v>0.03045923466898843</v>
      </c>
      <c r="B102">
        <v>0.02527460744012129</v>
      </c>
      <c r="C102">
        <v>0.03595416954296475</v>
      </c>
      <c r="D102">
        <v>0.015425329399981449</v>
      </c>
      <c r="E102">
        <v>-0.001928025529702101</v>
      </c>
      <c r="F102">
        <v>0.07876131833831522</v>
      </c>
    </row>
    <row r="103" spans="1:6" ht="12.75">
      <c r="A103">
        <v>0.46852930107784857</v>
      </c>
      <c r="B103">
        <v>0.035954169542964744</v>
      </c>
      <c r="C103">
        <v>0.5271150313874057</v>
      </c>
      <c r="D103">
        <v>0.8807744495683395</v>
      </c>
      <c r="E103">
        <v>0.0001893005393702608</v>
      </c>
      <c r="F103">
        <v>0.345040518011313</v>
      </c>
    </row>
    <row r="104" spans="1:6" ht="12.75">
      <c r="A104">
        <v>0.3402972677327804</v>
      </c>
      <c r="B104">
        <v>0.015425329399981426</v>
      </c>
      <c r="C104">
        <v>0.8807744495683394</v>
      </c>
      <c r="D104">
        <v>1.591084825465162</v>
      </c>
      <c r="E104">
        <v>-0.002719686430954267</v>
      </c>
      <c r="F104">
        <v>0.13307626482301035</v>
      </c>
    </row>
    <row r="105" spans="1:6" ht="12.75">
      <c r="A105">
        <v>0.10043374307075828</v>
      </c>
      <c r="B105">
        <v>-0.0019280255297021024</v>
      </c>
      <c r="C105">
        <v>0.00018930053937026142</v>
      </c>
      <c r="D105">
        <v>-0.0027196864309542673</v>
      </c>
      <c r="E105">
        <v>0.0020878982822132757</v>
      </c>
      <c r="F105">
        <v>0.08064475602659957</v>
      </c>
    </row>
    <row r="106" spans="1:6" ht="12.75">
      <c r="A106">
        <v>5.332332102612927</v>
      </c>
      <c r="B106">
        <v>0.07876131833831518</v>
      </c>
      <c r="C106">
        <v>0.3450405180113129</v>
      </c>
      <c r="D106">
        <v>0.1330762648230104</v>
      </c>
      <c r="E106">
        <v>0.08064475602659957</v>
      </c>
      <c r="F106">
        <v>5.230236741973001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106"/>
  <sheetViews>
    <sheetView tabSelected="1" zoomScale="130" zoomScaleNormal="130" zoomScalePageLayoutView="0" workbookViewId="0" topLeftCell="A1">
      <pane ySplit="17136" topLeftCell="A37" activePane="topLeft" state="split"/>
      <selection pane="topLeft" activeCell="Q15" sqref="Q15"/>
      <selection pane="bottomLeft" activeCell="A29" sqref="A29"/>
    </sheetView>
  </sheetViews>
  <sheetFormatPr defaultColWidth="9.140625" defaultRowHeight="12.75"/>
  <cols>
    <col min="1" max="1" width="7.57421875" style="0" customWidth="1"/>
    <col min="3" max="3" width="10.710937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00390625" style="0" customWidth="1"/>
    <col min="16" max="16" width="7.421875" style="0" customWidth="1"/>
    <col min="19" max="33" width="9.421875" style="0" bestFit="1" customWidth="1"/>
  </cols>
  <sheetData>
    <row r="1" spans="1:19" ht="18.75" customHeight="1">
      <c r="A1" s="93" t="s">
        <v>36</v>
      </c>
      <c r="B1" s="94" t="s">
        <v>37</v>
      </c>
      <c r="C1" s="4"/>
      <c r="D1" s="68"/>
      <c r="E1" s="69"/>
      <c r="F1" s="89"/>
      <c r="G1" s="90"/>
      <c r="I1" s="8"/>
      <c r="J1" s="8"/>
      <c r="K1" s="8"/>
      <c r="L1" s="8"/>
      <c r="M1" s="8"/>
      <c r="N1" s="8"/>
      <c r="Q1" s="8"/>
      <c r="R1" s="8"/>
      <c r="S1" s="8"/>
    </row>
    <row r="2" spans="1:19" ht="18" thickBot="1">
      <c r="A2" s="4"/>
      <c r="B2" s="88" t="s">
        <v>21</v>
      </c>
      <c r="C2" s="87"/>
      <c r="D2" s="118" t="s">
        <v>41</v>
      </c>
      <c r="E2" s="24"/>
      <c r="F2" s="24"/>
      <c r="G2" s="24"/>
      <c r="H2" s="55"/>
      <c r="I2" s="95" t="s">
        <v>40</v>
      </c>
      <c r="J2" s="56"/>
      <c r="K2" s="8"/>
      <c r="L2" s="8"/>
      <c r="M2" s="8"/>
      <c r="N2" s="8"/>
      <c r="O2" s="8"/>
      <c r="P2" s="8"/>
      <c r="Q2" s="8"/>
      <c r="R2" s="8"/>
      <c r="S2" s="8"/>
    </row>
    <row r="3" spans="1:19" ht="15" thickBot="1">
      <c r="A3" s="83">
        <v>2</v>
      </c>
      <c r="B3" s="85" t="s">
        <v>27</v>
      </c>
      <c r="C3" s="84"/>
      <c r="D3" s="31"/>
      <c r="E3" s="22"/>
      <c r="F3" s="18" t="s">
        <v>20</v>
      </c>
      <c r="G3" s="22"/>
      <c r="H3" s="22"/>
      <c r="I3" s="96"/>
      <c r="J3" s="71">
        <v>5.569940508092149</v>
      </c>
      <c r="K3" s="8"/>
      <c r="M3" s="72"/>
      <c r="N3" s="72"/>
      <c r="O3" s="8"/>
      <c r="P3" s="8"/>
      <c r="Q3" s="8"/>
      <c r="R3" s="8"/>
      <c r="S3" s="8"/>
    </row>
    <row r="4" spans="1:24" ht="12.75">
      <c r="A4" s="2"/>
      <c r="B4" s="2"/>
      <c r="C4" s="2"/>
      <c r="D4" s="32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2" t="s">
        <v>35</v>
      </c>
      <c r="J4" s="81"/>
      <c r="K4" s="6"/>
      <c r="L4" s="6"/>
      <c r="M4" s="6"/>
      <c r="N4" s="6"/>
      <c r="O4" s="6"/>
      <c r="P4" s="6"/>
      <c r="Q4" s="6"/>
      <c r="R4" s="6"/>
      <c r="S4" s="59"/>
      <c r="T4" s="12"/>
      <c r="U4" s="12"/>
      <c r="V4" s="1"/>
      <c r="W4" s="1"/>
      <c r="X4" s="1"/>
    </row>
    <row r="5" spans="1:24" ht="12.75">
      <c r="A5" s="2" t="s">
        <v>0</v>
      </c>
      <c r="B5" s="33" t="s">
        <v>3</v>
      </c>
      <c r="C5" s="15" t="s">
        <v>7</v>
      </c>
      <c r="D5" s="36" t="s">
        <v>2</v>
      </c>
      <c r="E5" s="34" t="s">
        <v>30</v>
      </c>
      <c r="F5" s="34" t="s">
        <v>30</v>
      </c>
      <c r="G5" s="35" t="s">
        <v>17</v>
      </c>
      <c r="H5" s="15" t="s">
        <v>34</v>
      </c>
      <c r="I5" s="113" t="s">
        <v>38</v>
      </c>
      <c r="J5" s="45" t="s">
        <v>39</v>
      </c>
      <c r="K5" s="6"/>
      <c r="L5" s="6"/>
      <c r="M5" s="6"/>
      <c r="N5" s="6"/>
      <c r="O5" s="6"/>
      <c r="P5" s="6"/>
      <c r="Q5" s="6"/>
      <c r="R5" s="6"/>
      <c r="S5" s="8"/>
      <c r="T5" s="12"/>
      <c r="U5" s="12"/>
      <c r="V5" s="1"/>
      <c r="W5" s="1"/>
      <c r="X5" s="1"/>
    </row>
    <row r="6" spans="1:24" ht="12.75">
      <c r="A6" s="3">
        <f aca="true" t="shared" si="0" ref="A6:A11">IF(ROW(A6)&lt;=nt+5,ROW(A6)-5,IF(A5=nt,"     ",""))</f>
        <v>1</v>
      </c>
      <c r="B6" s="126" t="s">
        <v>57</v>
      </c>
      <c r="C6" s="127"/>
      <c r="D6" s="128">
        <v>6.324555320336759</v>
      </c>
      <c r="E6" s="128">
        <v>0.4</v>
      </c>
      <c r="F6" s="129">
        <v>0.4</v>
      </c>
      <c r="G6" s="129">
        <v>0</v>
      </c>
      <c r="H6" s="130">
        <v>-0.802</v>
      </c>
      <c r="I6" s="43">
        <f>IF($A6&lt;=nt,SQRT(E6)*D6," ")</f>
        <v>4</v>
      </c>
      <c r="J6" s="97">
        <f>IF($A6&lt;=nt,H6*I6," ")</f>
        <v>-3.208</v>
      </c>
      <c r="K6" s="6"/>
      <c r="L6" s="6"/>
      <c r="M6" s="6"/>
      <c r="N6" s="6"/>
      <c r="O6" s="6"/>
      <c r="P6" s="6"/>
      <c r="Q6" s="6"/>
      <c r="R6" s="6"/>
      <c r="S6" s="7"/>
      <c r="T6" s="12"/>
      <c r="U6" s="11"/>
      <c r="V6" s="13"/>
      <c r="W6" s="1"/>
      <c r="X6" s="1"/>
    </row>
    <row r="7" spans="1:24" ht="12.75">
      <c r="A7" s="3">
        <f t="shared" si="0"/>
        <v>2</v>
      </c>
      <c r="B7" s="126" t="s">
        <v>58</v>
      </c>
      <c r="C7" s="127"/>
      <c r="D7" s="128">
        <v>0.45677665220542957</v>
      </c>
      <c r="E7" s="128">
        <v>0.28756991963043815</v>
      </c>
      <c r="F7" s="129">
        <v>0.28756991963043815</v>
      </c>
      <c r="G7" s="129">
        <v>0</v>
      </c>
      <c r="H7" s="131">
        <v>20</v>
      </c>
      <c r="I7" s="43">
        <f>IF($A7&lt;=nt,SQRT(E7)*D7," ")</f>
        <v>0.2449489742783178</v>
      </c>
      <c r="J7" s="97">
        <f>IF($A7&lt;=nt,H7*I7," ")</f>
        <v>4.898979485566356</v>
      </c>
      <c r="K7" s="6"/>
      <c r="L7" s="6"/>
      <c r="M7" s="6"/>
      <c r="N7" s="6"/>
      <c r="O7" s="6"/>
      <c r="P7" s="6"/>
      <c r="Q7" s="6"/>
      <c r="R7" s="6"/>
      <c r="S7" s="7"/>
      <c r="T7" s="12"/>
      <c r="U7" s="11"/>
      <c r="V7" s="13"/>
      <c r="W7" s="1"/>
      <c r="X7" s="1"/>
    </row>
    <row r="8" spans="1:24" ht="12.75">
      <c r="A8" s="3" t="str">
        <f t="shared" si="0"/>
        <v>     </v>
      </c>
      <c r="B8" s="126"/>
      <c r="C8" s="127"/>
      <c r="D8" s="128"/>
      <c r="E8" s="128"/>
      <c r="F8" s="128"/>
      <c r="G8" s="128"/>
      <c r="H8" s="128"/>
      <c r="I8" s="43"/>
      <c r="J8" s="97"/>
      <c r="K8" s="6"/>
      <c r="L8" s="6"/>
      <c r="M8" s="6"/>
      <c r="N8" s="6"/>
      <c r="O8" s="6"/>
      <c r="P8" s="6"/>
      <c r="Q8" s="6"/>
      <c r="R8" s="6"/>
      <c r="S8" s="7"/>
      <c r="T8" s="12"/>
      <c r="U8" s="11"/>
      <c r="V8" s="13"/>
      <c r="W8" s="1"/>
      <c r="X8" s="1"/>
    </row>
    <row r="9" spans="1:24" ht="12.75">
      <c r="A9" s="3">
        <f t="shared" si="0"/>
      </c>
      <c r="B9" s="126"/>
      <c r="C9" s="127"/>
      <c r="D9" s="128"/>
      <c r="E9" s="128"/>
      <c r="F9" s="128"/>
      <c r="G9" s="128"/>
      <c r="H9" s="128"/>
      <c r="I9" s="43"/>
      <c r="J9" s="97"/>
      <c r="K9" s="6"/>
      <c r="L9" s="6"/>
      <c r="M9" s="6"/>
      <c r="N9" s="6"/>
      <c r="O9" s="6"/>
      <c r="P9" s="6"/>
      <c r="Q9" s="6"/>
      <c r="R9" s="6"/>
      <c r="S9" s="7"/>
      <c r="T9" s="12"/>
      <c r="U9" s="11"/>
      <c r="V9" s="13"/>
      <c r="W9" s="1"/>
      <c r="X9" s="1"/>
    </row>
    <row r="10" spans="1:26" ht="12.75">
      <c r="A10" s="3">
        <f t="shared" si="0"/>
      </c>
      <c r="B10" s="126"/>
      <c r="C10" s="127"/>
      <c r="D10" s="128"/>
      <c r="E10" s="128"/>
      <c r="F10" s="128"/>
      <c r="G10" s="128"/>
      <c r="H10" s="128"/>
      <c r="I10" s="43"/>
      <c r="J10" s="97"/>
      <c r="K10" s="6"/>
      <c r="L10" s="6"/>
      <c r="M10" s="6"/>
      <c r="N10" s="6"/>
      <c r="O10" s="6"/>
      <c r="P10" s="6"/>
      <c r="Q10" s="6"/>
      <c r="R10" s="6"/>
      <c r="S10" s="7"/>
      <c r="T10" s="12"/>
      <c r="U10" s="11"/>
      <c r="V10" s="13"/>
      <c r="W10" s="1">
        <f>IF(COLUMN(W10)&lt;=nt+3,COLUMN(W10)-3,IF(V10=nt,"Phenotypic Correlation",""))</f>
      </c>
      <c r="X10" s="1">
        <f>IF(COLUMN(X10)&lt;=nt+3,COLUMN(X10)-3,IF(W10=nt,"Phenotypic Correlation",""))</f>
      </c>
      <c r="Y10">
        <f>IF(COLUMN(Y10)&lt;=nt+3,COLUMN(Y10)-3,IF(X10=nt,"Correlation structure",""))</f>
      </c>
      <c r="Z10">
        <f>IF(COLUMN(Z10)&lt;=nt+3,COLUMN(Z10)-3,IF(Y10=nt,"Correlation structure",""))</f>
      </c>
    </row>
    <row r="11" spans="1:24" ht="12.75">
      <c r="A11" s="15">
        <f t="shared" si="0"/>
      </c>
      <c r="B11" s="126"/>
      <c r="C11" s="127"/>
      <c r="D11" s="128"/>
      <c r="E11" s="128"/>
      <c r="F11" s="128"/>
      <c r="G11" s="128"/>
      <c r="H11" s="128"/>
      <c r="I11" s="43"/>
      <c r="J11" s="97"/>
      <c r="K11" s="6"/>
      <c r="L11" s="6"/>
      <c r="M11" s="6"/>
      <c r="N11" s="6"/>
      <c r="O11" s="6"/>
      <c r="P11" s="6"/>
      <c r="Q11" s="6"/>
      <c r="R11" s="6"/>
      <c r="S11" s="8"/>
      <c r="T11" s="12"/>
      <c r="U11" s="12"/>
      <c r="V11" s="1"/>
      <c r="W11" s="1"/>
      <c r="X11" s="1"/>
    </row>
    <row r="12" spans="1:22" ht="12.75">
      <c r="A12" s="1"/>
      <c r="B12" s="6"/>
      <c r="C12" s="29"/>
      <c r="D12" s="30" t="s">
        <v>25</v>
      </c>
      <c r="E12" s="29"/>
      <c r="F12" s="29"/>
      <c r="G12" s="29"/>
      <c r="H12" s="39"/>
      <c r="I12" s="38"/>
      <c r="J12" s="62" t="s">
        <v>26</v>
      </c>
      <c r="K12" s="37"/>
      <c r="L12" s="22"/>
      <c r="M12" s="22"/>
      <c r="N12" s="73"/>
      <c r="O12" s="58"/>
      <c r="P12" s="6"/>
      <c r="Q12" s="6"/>
      <c r="R12" s="6"/>
      <c r="S12" s="8"/>
      <c r="T12" s="12"/>
      <c r="U12" s="12"/>
      <c r="V12" s="1"/>
    </row>
    <row r="13" spans="1:22" ht="12.75">
      <c r="A13" s="20" t="s">
        <v>1</v>
      </c>
      <c r="B13" s="21"/>
      <c r="C13" s="19">
        <f aca="true" t="shared" si="1" ref="C13:H13">IF(COLUMN(C13)&lt;=nt+2,COLUMN(C13)-2,IF(B13=nt,"Phenotypic",""))</f>
        <v>1</v>
      </c>
      <c r="D13" s="19">
        <f t="shared" si="1"/>
        <v>2</v>
      </c>
      <c r="E13" s="19" t="str">
        <f t="shared" si="1"/>
        <v>Phenotypic</v>
      </c>
      <c r="F13" s="19">
        <f t="shared" si="1"/>
      </c>
      <c r="G13" s="19">
        <f t="shared" si="1"/>
      </c>
      <c r="H13" s="40">
        <f t="shared" si="1"/>
      </c>
      <c r="I13" s="82" t="s">
        <v>11</v>
      </c>
      <c r="J13" s="15" t="s">
        <v>13</v>
      </c>
      <c r="K13" s="15" t="s">
        <v>12</v>
      </c>
      <c r="L13" s="15" t="s">
        <v>14</v>
      </c>
      <c r="M13" s="15" t="s">
        <v>15</v>
      </c>
      <c r="N13" s="74" t="s">
        <v>16</v>
      </c>
      <c r="O13" s="6"/>
      <c r="P13" s="6"/>
      <c r="Q13" s="6"/>
      <c r="R13" s="6"/>
      <c r="S13" s="8"/>
      <c r="T13" s="12"/>
      <c r="U13" s="12"/>
      <c r="V13" s="1"/>
    </row>
    <row r="14" spans="1:22" ht="12.75">
      <c r="A14" s="3" t="str">
        <f>IF(ROW(A14)&lt;=nt+22,$B6,IF(A13=nt," Genetic Correlation   ",""))</f>
        <v>awt</v>
      </c>
      <c r="B14" s="19">
        <f aca="true" t="shared" si="2" ref="B14:B20">IF(ROW(B14)&lt;=nt+13,ROW(B14)-13,IF(B13=nt," Genetic   ",""))</f>
        <v>1</v>
      </c>
      <c r="C14" s="132">
        <v>1</v>
      </c>
      <c r="D14" s="128">
        <v>0.25789025</v>
      </c>
      <c r="E14" s="128"/>
      <c r="F14" s="128"/>
      <c r="G14" s="128"/>
      <c r="H14" s="129"/>
      <c r="I14" s="126">
        <v>0</v>
      </c>
      <c r="J14" s="133">
        <v>1</v>
      </c>
      <c r="K14" s="133">
        <v>1</v>
      </c>
      <c r="L14" s="133">
        <v>0</v>
      </c>
      <c r="M14" s="133">
        <v>20</v>
      </c>
      <c r="N14" s="127">
        <v>0</v>
      </c>
      <c r="O14" s="58"/>
      <c r="P14" s="6"/>
      <c r="Q14" s="6"/>
      <c r="R14" s="6"/>
      <c r="S14" s="8"/>
      <c r="T14" s="12"/>
      <c r="U14" s="12"/>
      <c r="V14" s="1"/>
    </row>
    <row r="15" spans="1:22" ht="12.75">
      <c r="A15" s="3" t="str">
        <f>IF(ROW(A15)&lt;=nt+22,$B7,IF(A14=nt," Genetic Correlation   ",""))</f>
        <v>ycfw</v>
      </c>
      <c r="B15" s="19">
        <f t="shared" si="2"/>
        <v>2</v>
      </c>
      <c r="C15" s="128">
        <v>0.10394</v>
      </c>
      <c r="D15" s="132">
        <v>1</v>
      </c>
      <c r="E15" s="128"/>
      <c r="F15" s="128"/>
      <c r="G15" s="129"/>
      <c r="H15" s="129"/>
      <c r="I15" s="126">
        <v>1</v>
      </c>
      <c r="J15" s="133">
        <v>1</v>
      </c>
      <c r="K15" s="133">
        <v>1</v>
      </c>
      <c r="L15" s="133">
        <v>0</v>
      </c>
      <c r="M15" s="133">
        <v>20</v>
      </c>
      <c r="N15" s="127">
        <v>0</v>
      </c>
      <c r="O15" s="6"/>
      <c r="P15" s="6"/>
      <c r="Q15" s="6"/>
      <c r="R15" s="6"/>
      <c r="S15" s="8"/>
      <c r="T15" s="12"/>
      <c r="U15" s="12"/>
      <c r="V15" s="1"/>
    </row>
    <row r="16" spans="1:22" ht="12.75">
      <c r="A16" s="3">
        <f>IF(ROW(A16)&lt;=nt+22,$B8,IF(A15=nt," Genetic Correlation   ",""))</f>
        <v>0</v>
      </c>
      <c r="B16" s="19" t="str">
        <f t="shared" si="2"/>
        <v> Genetic   </v>
      </c>
      <c r="C16" s="128">
        <v>0.20619999</v>
      </c>
      <c r="D16" s="128">
        <v>0.30096999</v>
      </c>
      <c r="E16" s="132"/>
      <c r="F16" s="128"/>
      <c r="G16" s="128"/>
      <c r="H16" s="129"/>
      <c r="I16" s="126"/>
      <c r="J16" s="133"/>
      <c r="K16" s="133"/>
      <c r="L16" s="133"/>
      <c r="M16" s="133"/>
      <c r="N16" s="133"/>
      <c r="O16" s="6"/>
      <c r="P16" s="6"/>
      <c r="Q16" s="6"/>
      <c r="R16" s="6"/>
      <c r="S16" s="8"/>
      <c r="T16" s="12"/>
      <c r="U16" s="12"/>
      <c r="V16" s="1"/>
    </row>
    <row r="17" spans="1:22" ht="12.75">
      <c r="A17" s="3">
        <f>IF(ROW(A17)&lt;=nt+22,$B9,IF(A16=nt," Genetic Correlation   ",""))</f>
        <v>0</v>
      </c>
      <c r="B17" s="19">
        <f t="shared" si="2"/>
      </c>
      <c r="C17" s="128"/>
      <c r="D17" s="128"/>
      <c r="E17" s="128"/>
      <c r="F17" s="132"/>
      <c r="G17" s="129"/>
      <c r="H17" s="129"/>
      <c r="I17" s="126"/>
      <c r="J17" s="133"/>
      <c r="K17" s="133"/>
      <c r="L17" s="133"/>
      <c r="M17" s="133"/>
      <c r="N17" s="133"/>
      <c r="O17" s="6"/>
      <c r="P17" s="6"/>
      <c r="Q17" s="6"/>
      <c r="R17" s="6"/>
      <c r="S17" s="8"/>
      <c r="T17" s="12"/>
      <c r="U17" s="12"/>
      <c r="V17" s="1"/>
    </row>
    <row r="18" spans="1:22" ht="12.75">
      <c r="A18" s="17">
        <f>IF(ROW(A18)&lt;=nt+22,$B10,IF(A17=nt," Genetic Correlation   ",""))</f>
        <v>0</v>
      </c>
      <c r="B18" s="41">
        <f t="shared" si="2"/>
      </c>
      <c r="C18" s="128"/>
      <c r="D18" s="128"/>
      <c r="E18" s="128"/>
      <c r="F18" s="128"/>
      <c r="G18" s="132"/>
      <c r="H18" s="129"/>
      <c r="I18" s="126"/>
      <c r="J18" s="133"/>
      <c r="K18" s="133"/>
      <c r="L18" s="133"/>
      <c r="M18" s="133"/>
      <c r="N18" s="133"/>
      <c r="O18" s="58"/>
      <c r="P18" s="6"/>
      <c r="Q18" s="6"/>
      <c r="R18" s="6"/>
      <c r="S18" s="8"/>
      <c r="T18" s="12"/>
      <c r="U18" s="12"/>
      <c r="V18" s="1"/>
    </row>
    <row r="19" spans="1:22" ht="12.75">
      <c r="A19" s="15">
        <f>IF(ROW(A19)&lt;=nt+13,$B11,IF(A18=nt," Genetic Correlation   ",""))</f>
      </c>
      <c r="B19" s="42">
        <f t="shared" si="2"/>
      </c>
      <c r="C19" s="134"/>
      <c r="D19" s="129"/>
      <c r="E19" s="129"/>
      <c r="F19" s="129"/>
      <c r="G19" s="129"/>
      <c r="H19" s="132"/>
      <c r="I19" s="135"/>
      <c r="J19" s="133"/>
      <c r="K19" s="133"/>
      <c r="L19" s="133"/>
      <c r="M19" s="133"/>
      <c r="N19" s="133"/>
      <c r="O19" s="58"/>
      <c r="P19" s="6"/>
      <c r="Q19" s="6"/>
      <c r="R19" s="6"/>
      <c r="S19" s="8"/>
      <c r="T19" s="12"/>
      <c r="U19" s="12"/>
      <c r="V19" s="1"/>
    </row>
    <row r="20" spans="1:22" ht="9.75" customHeight="1">
      <c r="A20" s="54"/>
      <c r="B20" s="111">
        <f t="shared" si="2"/>
      </c>
      <c r="C20" s="114" t="s">
        <v>41</v>
      </c>
      <c r="D20" s="114" t="s">
        <v>41</v>
      </c>
      <c r="E20" s="114" t="s">
        <v>41</v>
      </c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6"/>
      <c r="Q20" s="6"/>
      <c r="R20" s="6"/>
      <c r="S20" s="8"/>
      <c r="T20" s="12"/>
      <c r="U20" s="12"/>
      <c r="V20" s="1"/>
    </row>
    <row r="21" spans="1:22" ht="12.75">
      <c r="A21" s="86"/>
      <c r="B21" s="5"/>
      <c r="C21" s="86"/>
      <c r="D21" s="5"/>
      <c r="E21" s="5"/>
      <c r="F21" s="110" t="s">
        <v>10</v>
      </c>
      <c r="G21" s="109" t="s">
        <v>8</v>
      </c>
      <c r="H21" s="5"/>
      <c r="I21" s="5"/>
      <c r="J21" s="5"/>
      <c r="K21" s="5"/>
      <c r="L21" s="5"/>
      <c r="M21" s="5"/>
      <c r="N21" s="44"/>
      <c r="O21" s="119"/>
      <c r="P21" s="6"/>
      <c r="Q21" s="6"/>
      <c r="R21" s="6"/>
      <c r="S21" s="136" t="s">
        <v>47</v>
      </c>
      <c r="T21" s="137">
        <v>200</v>
      </c>
      <c r="U21" s="12"/>
      <c r="V21" s="1"/>
    </row>
    <row r="22" spans="1:20" ht="18">
      <c r="A22" s="61" t="s">
        <v>28</v>
      </c>
      <c r="B22" s="60"/>
      <c r="C22" s="91" t="s">
        <v>44</v>
      </c>
      <c r="D22" s="5"/>
      <c r="E22" s="5"/>
      <c r="F22" s="147">
        <v>3.488633109131745</v>
      </c>
      <c r="G22" s="63">
        <v>0.6263322030214455</v>
      </c>
      <c r="H22" s="5"/>
      <c r="I22" s="5"/>
      <c r="J22" s="5"/>
      <c r="K22" s="5"/>
      <c r="L22" s="5"/>
      <c r="M22" s="5"/>
      <c r="N22" s="57"/>
      <c r="O22" s="8"/>
      <c r="P22" s="8"/>
      <c r="Q22" s="8"/>
      <c r="R22" s="8"/>
      <c r="S22" s="136" t="s">
        <v>53</v>
      </c>
      <c r="T22" s="138">
        <v>9.278896714936204E-10</v>
      </c>
    </row>
    <row r="23" spans="1:20" ht="15">
      <c r="A23" s="10"/>
      <c r="B23" s="49" t="s">
        <v>9</v>
      </c>
      <c r="C23" s="92" t="s">
        <v>29</v>
      </c>
      <c r="D23" s="101"/>
      <c r="E23" s="105" t="s">
        <v>6</v>
      </c>
      <c r="F23" s="98"/>
      <c r="G23" s="102" t="s">
        <v>31</v>
      </c>
      <c r="H23" s="75"/>
      <c r="I23" s="64"/>
      <c r="J23" s="50"/>
      <c r="K23" s="51" t="s">
        <v>24</v>
      </c>
      <c r="L23" s="52"/>
      <c r="M23" s="50"/>
      <c r="N23" s="53"/>
      <c r="O23" s="124" t="s">
        <v>50</v>
      </c>
      <c r="P23" s="120" t="s">
        <v>48</v>
      </c>
      <c r="Q23" s="3" t="s">
        <v>55</v>
      </c>
      <c r="R23" s="3" t="s">
        <v>52</v>
      </c>
      <c r="S23" s="136" t="s">
        <v>54</v>
      </c>
      <c r="T23" s="137">
        <v>200</v>
      </c>
    </row>
    <row r="24" spans="1:20" ht="12.75">
      <c r="A24" s="14"/>
      <c r="B24" s="14"/>
      <c r="C24" s="70" t="s">
        <v>2</v>
      </c>
      <c r="D24" s="82"/>
      <c r="E24" s="15"/>
      <c r="F24" s="107" t="s">
        <v>39</v>
      </c>
      <c r="G24" s="70" t="s">
        <v>22</v>
      </c>
      <c r="H24" s="45" t="s">
        <v>23</v>
      </c>
      <c r="I24" s="65" t="s">
        <v>11</v>
      </c>
      <c r="J24" s="25" t="s">
        <v>13</v>
      </c>
      <c r="K24" s="25" t="s">
        <v>12</v>
      </c>
      <c r="L24" s="25" t="s">
        <v>14</v>
      </c>
      <c r="M24" s="26" t="s">
        <v>15</v>
      </c>
      <c r="N24" s="46" t="s">
        <v>16</v>
      </c>
      <c r="O24" s="15" t="s">
        <v>51</v>
      </c>
      <c r="P24" s="122" t="s">
        <v>49</v>
      </c>
      <c r="Q24" s="15" t="s">
        <v>49</v>
      </c>
      <c r="R24" s="33" t="s">
        <v>56</v>
      </c>
      <c r="S24" s="139" t="s">
        <v>63</v>
      </c>
      <c r="T24" s="140"/>
    </row>
    <row r="25" spans="1:19" ht="12.75">
      <c r="A25" s="28">
        <f aca="true" t="shared" si="3" ref="A25:A30">A6</f>
        <v>1</v>
      </c>
      <c r="B25" s="78" t="str">
        <f aca="true" t="shared" si="4" ref="B25:B30">IF(ROW(A6)&lt;=nt+5,B6,IF(A5=nt,"     ",""))</f>
        <v>awt</v>
      </c>
      <c r="C25" s="43">
        <f aca="true" t="shared" si="5" ref="C25:C30">IF($A6&lt;=nt,SQRT(E6)*D6," ")</f>
        <v>4</v>
      </c>
      <c r="D25" s="99">
        <v>-0.9209633638235204</v>
      </c>
      <c r="E25" s="106">
        <f aca="true" t="shared" si="6" ref="E25:E30">IF(ROW(A6)&lt;=nt+5,C6,IF(A5=nt,"     ",""))</f>
        <v>0</v>
      </c>
      <c r="F25" s="144">
        <v>0.7386126177864634</v>
      </c>
      <c r="G25" s="103">
        <v>0.5409467910540295</v>
      </c>
      <c r="H25" s="76">
        <v>0.5345224838248487</v>
      </c>
      <c r="I25" s="66" t="s">
        <v>19</v>
      </c>
      <c r="J25" s="16">
        <v>-0.19155928632230101</v>
      </c>
      <c r="K25" s="16">
        <v>-0.0787435203770002</v>
      </c>
      <c r="L25" s="16" t="s">
        <v>19</v>
      </c>
      <c r="M25" s="16">
        <v>-0.4771644036008325</v>
      </c>
      <c r="N25" s="47" t="s">
        <v>19</v>
      </c>
      <c r="O25" s="123">
        <v>2.163787164216118</v>
      </c>
      <c r="P25" s="149">
        <v>0.001</v>
      </c>
      <c r="Q25" s="125">
        <v>0.001030461281514303</v>
      </c>
      <c r="R25" s="99">
        <v>-1.2408151991638334</v>
      </c>
      <c r="S25" s="141">
        <f aca="true" t="shared" si="7" ref="S25:S30">Q25*H6</f>
        <v>-0.0008264299477744712</v>
      </c>
    </row>
    <row r="26" spans="1:19" ht="12.75">
      <c r="A26" s="28">
        <f t="shared" si="3"/>
        <v>2</v>
      </c>
      <c r="B26" s="79" t="str">
        <f t="shared" si="4"/>
        <v>ycfw</v>
      </c>
      <c r="C26" s="43">
        <f t="shared" si="5"/>
        <v>0.2449489742783178</v>
      </c>
      <c r="D26" s="99">
        <v>0.13750102456726404</v>
      </c>
      <c r="E26" s="106">
        <f t="shared" si="6"/>
        <v>0</v>
      </c>
      <c r="F26" s="145">
        <v>2.750020491345281</v>
      </c>
      <c r="G26" s="103">
        <v>0.6464173407493973</v>
      </c>
      <c r="H26" s="76">
        <v>0.6455948789203344</v>
      </c>
      <c r="I26" s="66">
        <v>4.296371162303848</v>
      </c>
      <c r="J26" s="16">
        <v>2.7462295681372186</v>
      </c>
      <c r="K26" s="16">
        <v>1.2268571719443742</v>
      </c>
      <c r="L26" s="16" t="s">
        <v>19</v>
      </c>
      <c r="M26" s="108">
        <v>8.575211723953197</v>
      </c>
      <c r="N26" s="47" t="s">
        <v>19</v>
      </c>
      <c r="O26" s="123">
        <v>0.15833926457228273</v>
      </c>
      <c r="P26" s="149"/>
      <c r="Q26" s="125"/>
      <c r="R26" s="99">
        <v>20</v>
      </c>
      <c r="S26" s="141">
        <f t="shared" si="7"/>
        <v>0</v>
      </c>
    </row>
    <row r="27" spans="1:19" ht="12.75">
      <c r="A27" s="28" t="str">
        <f t="shared" si="3"/>
        <v>     </v>
      </c>
      <c r="B27" s="79" t="str">
        <f t="shared" si="4"/>
        <v>     </v>
      </c>
      <c r="C27" s="43" t="str">
        <f t="shared" si="5"/>
        <v> </v>
      </c>
      <c r="D27" s="99"/>
      <c r="E27" s="106" t="str">
        <f t="shared" si="6"/>
        <v>     </v>
      </c>
      <c r="F27" s="145"/>
      <c r="G27" s="103"/>
      <c r="H27" s="76"/>
      <c r="I27" s="66"/>
      <c r="J27" s="16"/>
      <c r="K27" s="16"/>
      <c r="L27" s="16"/>
      <c r="M27" s="16"/>
      <c r="N27" s="47"/>
      <c r="O27" s="123"/>
      <c r="P27" s="149"/>
      <c r="Q27" s="125"/>
      <c r="R27" s="99"/>
      <c r="S27" s="141">
        <f t="shared" si="7"/>
        <v>0</v>
      </c>
    </row>
    <row r="28" spans="1:19" ht="12.75">
      <c r="A28" s="28">
        <f t="shared" si="3"/>
      </c>
      <c r="B28" s="79">
        <f t="shared" si="4"/>
      </c>
      <c r="C28" s="43" t="str">
        <f t="shared" si="5"/>
        <v> </v>
      </c>
      <c r="D28" s="99"/>
      <c r="E28" s="106">
        <f t="shared" si="6"/>
      </c>
      <c r="F28" s="145"/>
      <c r="G28" s="103"/>
      <c r="H28" s="76"/>
      <c r="I28" s="66"/>
      <c r="J28" s="16"/>
      <c r="K28" s="16"/>
      <c r="L28" s="16"/>
      <c r="M28" s="16"/>
      <c r="N28" s="47"/>
      <c r="O28" s="123"/>
      <c r="P28" s="149"/>
      <c r="Q28" s="125"/>
      <c r="R28" s="99"/>
      <c r="S28" s="141">
        <f t="shared" si="7"/>
        <v>0</v>
      </c>
    </row>
    <row r="29" spans="1:19" ht="12.75">
      <c r="A29" s="28">
        <f t="shared" si="3"/>
      </c>
      <c r="B29" s="79">
        <f t="shared" si="4"/>
      </c>
      <c r="C29" s="43" t="str">
        <f t="shared" si="5"/>
        <v> </v>
      </c>
      <c r="D29" s="99"/>
      <c r="E29" s="106">
        <f t="shared" si="6"/>
      </c>
      <c r="F29" s="145"/>
      <c r="G29" s="103"/>
      <c r="H29" s="76"/>
      <c r="I29" s="66"/>
      <c r="J29" s="16"/>
      <c r="K29" s="16"/>
      <c r="L29" s="16"/>
      <c r="M29" s="16"/>
      <c r="N29" s="47"/>
      <c r="O29" s="123"/>
      <c r="P29" s="150"/>
      <c r="Q29" s="125"/>
      <c r="R29" s="99"/>
      <c r="S29" s="141">
        <f t="shared" si="7"/>
        <v>0</v>
      </c>
    </row>
    <row r="30" spans="1:19" ht="12.75">
      <c r="A30" s="27">
        <f t="shared" si="3"/>
      </c>
      <c r="B30" s="80">
        <f t="shared" si="4"/>
      </c>
      <c r="C30" s="115" t="str">
        <f t="shared" si="5"/>
        <v> </v>
      </c>
      <c r="D30" s="100"/>
      <c r="E30" s="116">
        <f t="shared" si="6"/>
      </c>
      <c r="F30" s="146"/>
      <c r="G30" s="104"/>
      <c r="H30" s="77"/>
      <c r="I30" s="67"/>
      <c r="J30" s="26"/>
      <c r="K30" s="26"/>
      <c r="L30" s="26"/>
      <c r="M30" s="26"/>
      <c r="N30" s="48"/>
      <c r="O30" s="123"/>
      <c r="P30" s="150"/>
      <c r="Q30" s="125"/>
      <c r="R30" s="99"/>
      <c r="S30" s="141">
        <f t="shared" si="7"/>
        <v>0</v>
      </c>
    </row>
    <row r="31" spans="1:19" ht="12.75">
      <c r="A31" s="8"/>
      <c r="B31" s="23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8"/>
      <c r="P31" s="8"/>
      <c r="Q31" s="8"/>
      <c r="R31" s="8"/>
      <c r="S31" s="142"/>
    </row>
    <row r="32" spans="1:1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43">
        <f>SUM(S25:S30)</f>
        <v>-0.0008264299477744712</v>
      </c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48"/>
      <c r="P34" s="8"/>
      <c r="Q34" s="8"/>
      <c r="R34" s="8"/>
      <c r="S34" s="8"/>
    </row>
    <row r="35" spans="1:19" ht="12.75">
      <c r="A35" s="8"/>
      <c r="B35" s="8"/>
      <c r="C35" s="8" t="s">
        <v>42</v>
      </c>
      <c r="D35" s="8"/>
      <c r="E35" s="8"/>
      <c r="F35" s="8"/>
      <c r="G35" s="8"/>
      <c r="H35" s="8"/>
      <c r="I35" s="8" t="s">
        <v>46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8">
        <v>16</v>
      </c>
      <c r="C36" s="8">
        <v>0.10183998554595342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8"/>
      <c r="P36" s="8"/>
      <c r="Q36" s="8"/>
      <c r="R36" s="8"/>
      <c r="S36" s="8"/>
    </row>
    <row r="37" spans="1:19" ht="12.75">
      <c r="A37" s="8"/>
      <c r="B37" s="8">
        <v>0.10394</v>
      </c>
      <c r="C37" s="8">
        <v>0.06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8"/>
      <c r="P38" s="8"/>
      <c r="Q38" s="8"/>
      <c r="R38" s="8"/>
      <c r="S38" s="8"/>
    </row>
    <row r="39" spans="1:1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8"/>
      <c r="P40" s="8"/>
      <c r="Q40" s="8"/>
      <c r="R40" s="8"/>
      <c r="S40" s="8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8"/>
      <c r="P42" s="8"/>
      <c r="Q42" s="8"/>
      <c r="R42" s="8"/>
      <c r="S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8"/>
      <c r="P44" s="8"/>
      <c r="Q44" s="8"/>
      <c r="R44" s="8"/>
      <c r="S44" s="8"/>
    </row>
    <row r="45" spans="1:19" ht="12.75">
      <c r="A45" s="8"/>
      <c r="B45" s="8"/>
      <c r="C45" s="8" t="s">
        <v>43</v>
      </c>
      <c r="D45" s="8"/>
      <c r="E45" s="8"/>
      <c r="F45" s="8"/>
      <c r="G45" s="8"/>
      <c r="H45" s="8"/>
      <c r="I45" s="8" t="s">
        <v>45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>
        <v>24.000000000000007</v>
      </c>
      <c r="C46" s="8">
        <v>0.6431815317938553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48"/>
      <c r="P46" s="8"/>
      <c r="Q46" s="8"/>
      <c r="R46" s="8"/>
      <c r="S46" s="8"/>
    </row>
    <row r="47" spans="1:19" ht="12.75">
      <c r="A47" s="8"/>
      <c r="B47" s="8">
        <v>0.3405280752112813</v>
      </c>
      <c r="C47" s="8">
        <v>0.14864490999999996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8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8"/>
      <c r="P50" s="8"/>
      <c r="Q50" s="8"/>
      <c r="R50" s="8"/>
      <c r="S50" s="8"/>
    </row>
    <row r="51" spans="1:19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8"/>
      <c r="P52" s="8"/>
      <c r="Q52" s="8"/>
      <c r="R52" s="8"/>
      <c r="S52" s="8"/>
    </row>
    <row r="53" spans="1:19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48"/>
      <c r="P54" s="8"/>
      <c r="Q54" s="8"/>
      <c r="R54" s="8"/>
      <c r="S54" s="8"/>
    </row>
    <row r="55" spans="2:16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48"/>
      <c r="P56" s="8"/>
    </row>
    <row r="57" spans="2:16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6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8"/>
      <c r="P58" s="8"/>
    </row>
    <row r="59" spans="2:1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8"/>
      <c r="P60" s="8"/>
    </row>
    <row r="61" spans="2:1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48"/>
      <c r="P62" s="8"/>
    </row>
    <row r="63" spans="2:1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2:1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48"/>
      <c r="P64" s="8"/>
    </row>
    <row r="65" spans="2:1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8"/>
      <c r="P66" s="8"/>
    </row>
    <row r="67" spans="2:1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48"/>
      <c r="P68" s="8"/>
    </row>
    <row r="69" spans="2:1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48"/>
      <c r="P70" s="8"/>
    </row>
    <row r="71" spans="2:1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2:1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48"/>
      <c r="P72" s="8"/>
    </row>
    <row r="73" spans="2:1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2:1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48"/>
      <c r="P74" s="8"/>
    </row>
    <row r="75" spans="2:1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48"/>
      <c r="P76" s="8"/>
    </row>
    <row r="77" spans="2:1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2:1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48"/>
      <c r="P78" s="8"/>
    </row>
    <row r="79" spans="2:1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48"/>
      <c r="P80" s="8"/>
    </row>
    <row r="100" ht="12.75">
      <c r="A100">
        <v>2</v>
      </c>
    </row>
    <row r="101" spans="1:6" ht="12.75">
      <c r="A101">
        <v>4.68197489202643</v>
      </c>
      <c r="B101">
        <v>0.027102029003655916</v>
      </c>
      <c r="C101">
        <v>0.46852930107784874</v>
      </c>
      <c r="D101">
        <v>0.3402972677327808</v>
      </c>
      <c r="E101">
        <v>0.10043374307075834</v>
      </c>
      <c r="F101">
        <v>5.33233210261293</v>
      </c>
    </row>
    <row r="102" spans="1:6" ht="12.75">
      <c r="A102">
        <v>0.02710202900365593</v>
      </c>
      <c r="B102">
        <v>0.025071322705291343</v>
      </c>
      <c r="C102">
        <v>0.03595416954296475</v>
      </c>
      <c r="D102">
        <v>0.015425329399981449</v>
      </c>
      <c r="E102">
        <v>-0.001928025529702101</v>
      </c>
      <c r="F102">
        <v>0.07876131833831522</v>
      </c>
    </row>
    <row r="103" spans="1:6" ht="12.75">
      <c r="A103">
        <v>0.46852930107784857</v>
      </c>
      <c r="B103">
        <v>0.035954169542964744</v>
      </c>
      <c r="C103">
        <v>0.5271150313874057</v>
      </c>
      <c r="D103">
        <v>0.8807744495683395</v>
      </c>
      <c r="E103">
        <v>0.0001893005393702608</v>
      </c>
      <c r="F103">
        <v>0.345040518011313</v>
      </c>
    </row>
    <row r="104" spans="1:6" ht="12.75">
      <c r="A104">
        <v>0.3402972677327804</v>
      </c>
      <c r="B104">
        <v>0.015425329399981426</v>
      </c>
      <c r="C104">
        <v>0.8807744495683394</v>
      </c>
      <c r="D104">
        <v>1.591084825465162</v>
      </c>
      <c r="E104">
        <v>-0.002719686430954267</v>
      </c>
      <c r="F104">
        <v>0.13307626482301035</v>
      </c>
    </row>
    <row r="105" spans="1:6" ht="12.75">
      <c r="A105">
        <v>0.10043374307075828</v>
      </c>
      <c r="B105">
        <v>-0.0019280255297021024</v>
      </c>
      <c r="C105">
        <v>0.00018930053937026142</v>
      </c>
      <c r="D105">
        <v>-0.0027196864309542673</v>
      </c>
      <c r="E105">
        <v>0.0020878982822132757</v>
      </c>
      <c r="F105">
        <v>0.08064475602659957</v>
      </c>
    </row>
    <row r="106" spans="1:6" ht="12.75">
      <c r="A106">
        <v>5.332332102612927</v>
      </c>
      <c r="B106">
        <v>0.07876131833831518</v>
      </c>
      <c r="C106">
        <v>0.3450405180113129</v>
      </c>
      <c r="D106">
        <v>0.1330762648230104</v>
      </c>
      <c r="E106">
        <v>0.08064475602659957</v>
      </c>
      <c r="F106">
        <v>5.230236741973001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Windows User</cp:lastModifiedBy>
  <cp:lastPrinted>2001-03-20T05:11:57Z</cp:lastPrinted>
  <dcterms:created xsi:type="dcterms:W3CDTF">1999-08-04T13:10:37Z</dcterms:created>
  <dcterms:modified xsi:type="dcterms:W3CDTF">2018-05-16T02:17:56Z</dcterms:modified>
  <cp:category/>
  <cp:version/>
  <cp:contentType/>
  <cp:contentStatus/>
</cp:coreProperties>
</file>