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une-my.sharepoint.com/personal/jvanderw_une_edu_au/Documents/Documents/teaching/aabc/2026/Materials/questions/"/>
    </mc:Choice>
  </mc:AlternateContent>
  <xr:revisionPtr revIDLastSave="0" documentId="14_{35DE2A6A-DDBC-434A-9997-802D967FDD6A}" xr6:coauthVersionLast="47" xr6:coauthVersionMax="47" xr10:uidLastSave="{00000000-0000-0000-0000-000000000000}"/>
  <bookViews>
    <workbookView xWindow="-110" yWindow="-110" windowWidth="19420" windowHeight="10300" activeTab="2" xr2:uid="{D4125F41-FB6E-48CF-AC9F-2799B3C123AB}"/>
  </bookViews>
  <sheets>
    <sheet name="rules for A-inverse" sheetId="5" r:id="rId1"/>
    <sheet name="linear (random) model" sheetId="6" r:id="rId2"/>
    <sheet name="mixed model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6" l="1" a="1"/>
  <c r="L25" i="6" s="1"/>
  <c r="L18" i="6"/>
  <c r="L23" i="6"/>
  <c r="Q18" i="6"/>
  <c r="Q23" i="6"/>
  <c r="L22" i="6"/>
  <c r="P18" i="6"/>
  <c r="P22" i="6"/>
  <c r="M21" i="6"/>
  <c r="O19" i="6"/>
  <c r="M19" i="6"/>
  <c r="O21" i="6"/>
  <c r="M20" i="6"/>
  <c r="N19" i="6"/>
  <c r="N20" i="6"/>
  <c r="F20" i="6"/>
  <c r="F15" i="6"/>
  <c r="L26" i="6" l="1"/>
  <c r="L30" i="6"/>
  <c r="P28" i="6"/>
  <c r="N27" i="6"/>
  <c r="Q29" i="6"/>
  <c r="O28" i="6"/>
  <c r="M27" i="6"/>
  <c r="Q25" i="6"/>
  <c r="P29" i="6"/>
  <c r="N28" i="6"/>
  <c r="L27" i="6"/>
  <c r="P25" i="6"/>
  <c r="O25" i="6"/>
  <c r="N30" i="6"/>
  <c r="L29" i="6"/>
  <c r="P27" i="6"/>
  <c r="N26" i="6"/>
  <c r="M30" i="6"/>
  <c r="Q28" i="6"/>
  <c r="O27" i="6"/>
  <c r="M26" i="6"/>
  <c r="Q30" i="6"/>
  <c r="O29" i="6"/>
  <c r="M28" i="6"/>
  <c r="Q26" i="6"/>
  <c r="P30" i="6"/>
  <c r="N29" i="6"/>
  <c r="L28" i="6"/>
  <c r="P26" i="6"/>
  <c r="N25" i="6"/>
  <c r="O30" i="6"/>
  <c r="M29" i="6"/>
  <c r="Q27" i="6"/>
  <c r="O26" i="6"/>
  <c r="M25" i="6"/>
  <c r="M17" i="8" a="1"/>
  <c r="M18" i="8" s="1"/>
  <c r="M15" i="8" a="1"/>
  <c r="M15" i="8" s="1"/>
  <c r="G15" i="8" a="1"/>
  <c r="L16" i="8" s="1"/>
  <c r="E15" i="8" a="1"/>
  <c r="E15" i="8" s="1"/>
  <c r="M19" i="8" l="1"/>
  <c r="K15" i="8"/>
  <c r="L15" i="8"/>
  <c r="F16" i="8"/>
  <c r="M16" i="8"/>
  <c r="M20" i="8"/>
  <c r="H16" i="8"/>
  <c r="M21" i="8"/>
  <c r="G15" i="8"/>
  <c r="I16" i="8"/>
  <c r="M22" i="8"/>
  <c r="F15" i="8"/>
  <c r="E16" i="8"/>
  <c r="G16" i="8"/>
  <c r="H15" i="8"/>
  <c r="J16" i="8"/>
  <c r="I15" i="8"/>
  <c r="K16" i="8"/>
  <c r="J15" i="8"/>
  <c r="M17" i="8"/>
  <c r="E17" i="8" l="1" a="1"/>
  <c r="F22" i="8" l="1"/>
  <c r="F18" i="8"/>
  <c r="E22" i="8"/>
  <c r="E18" i="8"/>
  <c r="F21" i="8"/>
  <c r="F17" i="8"/>
  <c r="E21" i="8"/>
  <c r="E17" i="8"/>
  <c r="E19" i="8"/>
  <c r="F20" i="8"/>
  <c r="E20" i="8"/>
  <c r="F19" i="8"/>
  <c r="B35" i="6" l="1"/>
  <c r="P9" i="8" s="1"/>
  <c r="D43" i="6" l="1" a="1"/>
  <c r="D43" i="6" s="1"/>
  <c r="D33" i="6"/>
  <c r="K33" i="6" s="1" a="1"/>
  <c r="K33" i="6" s="1"/>
  <c r="D38" i="6"/>
  <c r="I33" i="6"/>
  <c r="I38" i="6"/>
  <c r="D37" i="6"/>
  <c r="H33" i="6"/>
  <c r="H37" i="6"/>
  <c r="E34" i="6"/>
  <c r="E36" i="6"/>
  <c r="G34" i="6"/>
  <c r="G36" i="6"/>
  <c r="F34" i="6"/>
  <c r="E35" i="6"/>
  <c r="F35" i="6"/>
  <c r="D24" i="6"/>
  <c r="D21" i="6"/>
  <c r="E20" i="6" s="1"/>
  <c r="C31" i="6" l="1"/>
  <c r="E18" i="6"/>
  <c r="C29" i="6" s="1"/>
  <c r="E19" i="6"/>
  <c r="C30" i="6" s="1"/>
  <c r="E16" i="6"/>
  <c r="C27" i="6" s="1"/>
  <c r="E15" i="6"/>
  <c r="D51" i="6" a="1"/>
  <c r="D51" i="6" s="1"/>
  <c r="E17" i="6"/>
  <c r="C28" i="6" s="1"/>
  <c r="D48" i="6"/>
  <c r="H46" i="6"/>
  <c r="F45" i="6"/>
  <c r="D44" i="6"/>
  <c r="E48" i="6"/>
  <c r="I43" i="6"/>
  <c r="D45" i="6"/>
  <c r="I48" i="6"/>
  <c r="G47" i="6"/>
  <c r="E46" i="6"/>
  <c r="I44" i="6"/>
  <c r="G43" i="6"/>
  <c r="G45" i="6"/>
  <c r="E45" i="6"/>
  <c r="H47" i="6"/>
  <c r="H43" i="6"/>
  <c r="H48" i="6"/>
  <c r="F47" i="6"/>
  <c r="D46" i="6"/>
  <c r="H44" i="6"/>
  <c r="F43" i="6"/>
  <c r="I46" i="6"/>
  <c r="I47" i="6"/>
  <c r="F46" i="6"/>
  <c r="G48" i="6"/>
  <c r="E47" i="6"/>
  <c r="I45" i="6"/>
  <c r="G44" i="6"/>
  <c r="E43" i="6"/>
  <c r="G17" i="8" s="1" a="1"/>
  <c r="E44" i="6"/>
  <c r="G46" i="6"/>
  <c r="F48" i="6"/>
  <c r="D47" i="6"/>
  <c r="H45" i="6"/>
  <c r="F44" i="6"/>
  <c r="K38" i="6"/>
  <c r="L34" i="6"/>
  <c r="K34" i="6"/>
  <c r="P37" i="6"/>
  <c r="O33" i="6"/>
  <c r="P38" i="6"/>
  <c r="N37" i="6"/>
  <c r="L36" i="6"/>
  <c r="P34" i="6"/>
  <c r="N33" i="6"/>
  <c r="L38" i="6"/>
  <c r="M35" i="6"/>
  <c r="N36" i="6"/>
  <c r="K35" i="6"/>
  <c r="O38" i="6"/>
  <c r="M37" i="6"/>
  <c r="K36" i="6"/>
  <c r="O34" i="6"/>
  <c r="M33" i="6"/>
  <c r="N35" i="6"/>
  <c r="O36" i="6"/>
  <c r="P33" i="6"/>
  <c r="M36" i="6"/>
  <c r="N38" i="6"/>
  <c r="L37" i="6"/>
  <c r="P35" i="6"/>
  <c r="N34" i="6"/>
  <c r="L33" i="6"/>
  <c r="P36" i="6"/>
  <c r="L35" i="6"/>
  <c r="O37" i="6"/>
  <c r="M38" i="6"/>
  <c r="K37" i="6"/>
  <c r="O35" i="6"/>
  <c r="M34" i="6"/>
  <c r="G17" i="8" l="1"/>
  <c r="J19" i="8"/>
  <c r="G18" i="8"/>
  <c r="K22" i="8"/>
  <c r="H21" i="8"/>
  <c r="G21" i="8"/>
  <c r="J21" i="8"/>
  <c r="I19" i="8"/>
  <c r="K17" i="8"/>
  <c r="J22" i="8"/>
  <c r="K20" i="8"/>
  <c r="H19" i="8"/>
  <c r="I21" i="8"/>
  <c r="L19" i="8"/>
  <c r="K19" i="8"/>
  <c r="K18" i="8"/>
  <c r="J17" i="8"/>
  <c r="L17" i="8"/>
  <c r="L22" i="8"/>
  <c r="G20" i="8"/>
  <c r="J18" i="8"/>
  <c r="I18" i="8"/>
  <c r="K21" i="8"/>
  <c r="H17" i="8"/>
  <c r="G22" i="8"/>
  <c r="J20" i="8"/>
  <c r="I22" i="8"/>
  <c r="H22" i="8"/>
  <c r="I20" i="8"/>
  <c r="H20" i="8"/>
  <c r="I17" i="8"/>
  <c r="L20" i="8"/>
  <c r="L18" i="8"/>
  <c r="L21" i="8"/>
  <c r="H18" i="8"/>
  <c r="G19" i="8"/>
  <c r="G54" i="6"/>
  <c r="F53" i="6"/>
  <c r="F52" i="6"/>
  <c r="H53" i="6"/>
  <c r="C26" i="6"/>
  <c r="J43" i="6" s="1" a="1"/>
  <c r="H56" i="6"/>
  <c r="I51" i="6"/>
  <c r="I55" i="6"/>
  <c r="D55" i="6"/>
  <c r="H54" i="6"/>
  <c r="I54" i="6"/>
  <c r="H51" i="6"/>
  <c r="G53" i="6"/>
  <c r="I56" i="6"/>
  <c r="E55" i="6"/>
  <c r="D56" i="6"/>
  <c r="F56" i="6"/>
  <c r="E56" i="6"/>
  <c r="G51" i="6"/>
  <c r="D53" i="6"/>
  <c r="G52" i="6"/>
  <c r="D54" i="6"/>
  <c r="G55" i="6"/>
  <c r="I53" i="6"/>
  <c r="E52" i="6"/>
  <c r="D52" i="6"/>
  <c r="I52" i="6"/>
  <c r="F55" i="6"/>
  <c r="E53" i="6"/>
  <c r="G56" i="6"/>
  <c r="F51" i="6"/>
  <c r="F54" i="6"/>
  <c r="E51" i="6"/>
  <c r="H52" i="6"/>
  <c r="E54" i="6"/>
  <c r="H55" i="6"/>
  <c r="J7" i="5" a="1"/>
  <c r="J7" i="5" s="1"/>
  <c r="C20" i="5"/>
  <c r="A20" i="5"/>
  <c r="C18" i="5"/>
  <c r="A18" i="5"/>
  <c r="B16" i="5"/>
  <c r="A15" i="5"/>
  <c r="J3" i="5" a="1"/>
  <c r="K3" i="5" s="1"/>
  <c r="E24" i="8" l="1" a="1"/>
  <c r="O15" i="8" a="1"/>
  <c r="J43" i="6"/>
  <c r="J51" i="6" s="1"/>
  <c r="J46" i="6"/>
  <c r="J54" i="6" s="1"/>
  <c r="J45" i="6"/>
  <c r="J53" i="6" s="1"/>
  <c r="J47" i="6"/>
  <c r="J55" i="6" s="1"/>
  <c r="J44" i="6"/>
  <c r="J52" i="6" s="1"/>
  <c r="J48" i="6"/>
  <c r="J56" i="6" s="1"/>
  <c r="A24" i="5" a="1"/>
  <c r="A24" i="5" s="1"/>
  <c r="J9" i="5"/>
  <c r="K9" i="5"/>
  <c r="K8" i="5"/>
  <c r="J8" i="5"/>
  <c r="L7" i="5"/>
  <c r="K7" i="5"/>
  <c r="L8" i="5"/>
  <c r="L9" i="5"/>
  <c r="A26" i="5"/>
  <c r="B25" i="5"/>
  <c r="A25" i="5"/>
  <c r="C24" i="5"/>
  <c r="C25" i="5"/>
  <c r="C26" i="5"/>
  <c r="J3" i="5"/>
  <c r="K4" i="5"/>
  <c r="J4" i="5"/>
  <c r="K51" i="6" l="1" a="1"/>
  <c r="B24" i="5"/>
  <c r="E24" i="5" s="1" a="1"/>
  <c r="O19" i="8"/>
  <c r="O15" i="8"/>
  <c r="O18" i="8"/>
  <c r="O21" i="8"/>
  <c r="O17" i="8"/>
  <c r="O16" i="8"/>
  <c r="O22" i="8"/>
  <c r="O20" i="8"/>
  <c r="L31" i="8"/>
  <c r="P22" i="8" s="1"/>
  <c r="K31" i="8"/>
  <c r="J31" i="8"/>
  <c r="I31" i="8"/>
  <c r="F30" i="8"/>
  <c r="H26" i="8"/>
  <c r="G26" i="8"/>
  <c r="P17" i="8" s="1"/>
  <c r="E31" i="8"/>
  <c r="E27" i="8"/>
  <c r="K26" i="8"/>
  <c r="H28" i="8"/>
  <c r="L24" i="8"/>
  <c r="G27" i="8"/>
  <c r="L30" i="8"/>
  <c r="K30" i="8"/>
  <c r="P21" i="8" s="1"/>
  <c r="J30" i="8"/>
  <c r="I30" i="8"/>
  <c r="F27" i="8"/>
  <c r="H25" i="8"/>
  <c r="G25" i="8"/>
  <c r="E30" i="8"/>
  <c r="F31" i="8"/>
  <c r="J27" i="8"/>
  <c r="H30" i="8"/>
  <c r="I26" i="8"/>
  <c r="F28" i="8"/>
  <c r="J25" i="8"/>
  <c r="G28" i="8"/>
  <c r="J24" i="8"/>
  <c r="F25" i="8"/>
  <c r="L29" i="8"/>
  <c r="K29" i="8"/>
  <c r="J29" i="8"/>
  <c r="I29" i="8"/>
  <c r="F24" i="8"/>
  <c r="H24" i="8"/>
  <c r="G24" i="8"/>
  <c r="E29" i="8"/>
  <c r="I28" i="8"/>
  <c r="G31" i="8"/>
  <c r="I27" i="8"/>
  <c r="F29" i="8"/>
  <c r="H29" i="8"/>
  <c r="E26" i="8"/>
  <c r="I25" i="8"/>
  <c r="K24" i="8"/>
  <c r="E24" i="8"/>
  <c r="L28" i="8"/>
  <c r="K28" i="8"/>
  <c r="J28" i="8"/>
  <c r="H31" i="8"/>
  <c r="E28" i="8"/>
  <c r="K27" i="8"/>
  <c r="G30" i="8"/>
  <c r="L26" i="8"/>
  <c r="G29" i="8"/>
  <c r="K25" i="8"/>
  <c r="E25" i="8"/>
  <c r="H27" i="8"/>
  <c r="L27" i="8"/>
  <c r="L25" i="8"/>
  <c r="F26" i="8"/>
  <c r="J26" i="8"/>
  <c r="I24" i="8"/>
  <c r="B26" i="5"/>
  <c r="G26" i="5" l="1"/>
  <c r="E24" i="5"/>
  <c r="E26" i="5"/>
  <c r="F26" i="5"/>
  <c r="G24" i="5"/>
  <c r="F25" i="5"/>
  <c r="F24" i="5"/>
  <c r="G25" i="5"/>
  <c r="E25" i="5"/>
  <c r="K51" i="6"/>
  <c r="K53" i="6"/>
  <c r="K56" i="6"/>
  <c r="K55" i="6"/>
  <c r="K54" i="6"/>
  <c r="K52" i="6"/>
</calcChain>
</file>

<file path=xl/sharedStrings.xml><?xml version="1.0" encoding="utf-8"?>
<sst xmlns="http://schemas.openxmlformats.org/spreadsheetml/2006/main" count="124" uniqueCount="76">
  <si>
    <t>y</t>
  </si>
  <si>
    <t>X'X</t>
  </si>
  <si>
    <t>X'y</t>
  </si>
  <si>
    <t>ID</t>
  </si>
  <si>
    <t>sire</t>
  </si>
  <si>
    <t>dam</t>
  </si>
  <si>
    <t>A</t>
  </si>
  <si>
    <t>inverse</t>
  </si>
  <si>
    <t>animal</t>
  </si>
  <si>
    <t>offspring</t>
  </si>
  <si>
    <t>A-inverse</t>
  </si>
  <si>
    <t>from line 1</t>
  </si>
  <si>
    <t>from line 2</t>
  </si>
  <si>
    <t>accumlate the 3 steps</t>
  </si>
  <si>
    <t>from line 3</t>
  </si>
  <si>
    <t>Rules</t>
  </si>
  <si>
    <t>selection index</t>
  </si>
  <si>
    <t xml:space="preserve"> </t>
  </si>
  <si>
    <t>Index</t>
  </si>
  <si>
    <t>Information used</t>
  </si>
  <si>
    <t>Nr.Records</t>
  </si>
  <si>
    <t>weight</t>
  </si>
  <si>
    <t xml:space="preserve">nr of own records </t>
  </si>
  <si>
    <t>nr. of records on dam</t>
  </si>
  <si>
    <t>-</t>
  </si>
  <si>
    <t>nr of records on sire</t>
  </si>
  <si>
    <t>nr of full sib records</t>
  </si>
  <si>
    <t>nr. of half sib records (excl. full sibs)</t>
  </si>
  <si>
    <t>nr. of progeny</t>
  </si>
  <si>
    <t>animal 1</t>
  </si>
  <si>
    <t>animal 6</t>
  </si>
  <si>
    <t>Given is data on 6 animals with the following information</t>
  </si>
  <si>
    <t>herd</t>
  </si>
  <si>
    <t>performance</t>
  </si>
  <si>
    <t>unknown</t>
  </si>
  <si>
    <t>EBV</t>
  </si>
  <si>
    <t>P-dev</t>
  </si>
  <si>
    <t>mean</t>
  </si>
  <si>
    <t>linear model fitting animals</t>
  </si>
  <si>
    <r>
      <t>y</t>
    </r>
    <r>
      <rPr>
        <b/>
        <vertAlign val="superscript"/>
        <sz val="12"/>
        <color theme="1"/>
        <rFont val="Times New Roman"/>
        <family val="1"/>
      </rPr>
      <t>d</t>
    </r>
    <r>
      <rPr>
        <sz val="12"/>
        <color theme="1"/>
        <rFont val="Times New Roman"/>
        <family val="1"/>
      </rPr>
      <t xml:space="preserve">  </t>
    </r>
  </si>
  <si>
    <t>Z</t>
  </si>
  <si>
    <t>u</t>
  </si>
  <si>
    <t>u1</t>
  </si>
  <si>
    <t>u2</t>
  </si>
  <si>
    <t>u3</t>
  </si>
  <si>
    <t>u4</t>
  </si>
  <si>
    <t>u5</t>
  </si>
  <si>
    <t>u6</t>
  </si>
  <si>
    <t>A-matrix</t>
  </si>
  <si>
    <t>A-inverse matrix</t>
  </si>
  <si>
    <t>coeff matrix</t>
  </si>
  <si>
    <t>lambda</t>
  </si>
  <si>
    <t>RHS</t>
  </si>
  <si>
    <t>pedigree file</t>
  </si>
  <si>
    <t>This is the A-inverse</t>
  </si>
  <si>
    <t>this is the A-matrix of te small pedigree above</t>
  </si>
  <si>
    <t>i.e. all additive genetic relationships</t>
  </si>
  <si>
    <t>note hat the A-inverse has only coefficient for direct relationships</t>
  </si>
  <si>
    <t>whereas the A matrix has also indirect relationshisp (e.g.between 2 and 3)</t>
  </si>
  <si>
    <t>X'Z</t>
  </si>
  <si>
    <t>Z'X</t>
  </si>
  <si>
    <t>MIXED MODEL</t>
  </si>
  <si>
    <t>x</t>
  </si>
  <si>
    <t>z</t>
  </si>
  <si>
    <t>EBVs = u =</t>
  </si>
  <si>
    <t>inv(</t>
  </si>
  <si>
    <t>Z'Z+lambda*Ainverse)</t>
  </si>
  <si>
    <t>Z'y</t>
  </si>
  <si>
    <t>COEFFICENT MATRIX</t>
  </si>
  <si>
    <t>SOL</t>
  </si>
  <si>
    <t>acc</t>
  </si>
  <si>
    <t>mixed model eqns</t>
  </si>
  <si>
    <t>inverse of coeff matrix</t>
  </si>
  <si>
    <t>lambda =</t>
  </si>
  <si>
    <r>
      <rPr>
        <sz val="7"/>
        <color theme="1"/>
        <rFont val="Times New Roman"/>
        <family val="1"/>
      </rPr>
      <t xml:space="preserve">                 </t>
    </r>
    <r>
      <rPr>
        <sz val="12"/>
        <color theme="1"/>
        <rFont val="Times New Roman"/>
        <family val="1"/>
      </rPr>
      <t xml:space="preserve">The breeding values can be estimated from </t>
    </r>
  </si>
  <si>
    <t xml:space="preserve">        coef matrix inverse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</si>
</sst>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Times New Roman"/>
      <family val="1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7"/>
      <color theme="1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" fillId="0" borderId="0" xfId="0" applyFont="1"/>
    <xf numFmtId="0" fontId="0" fillId="4" borderId="0" xfId="0" applyFill="1"/>
    <xf numFmtId="0" fontId="0" fillId="4" borderId="0" xfId="0" applyFill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4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/>
    <xf numFmtId="0" fontId="0" fillId="8" borderId="0" xfId="0" applyFill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2" fontId="0" fillId="8" borderId="0" xfId="0" applyNumberFormat="1" applyFill="1"/>
    <xf numFmtId="2" fontId="0" fillId="8" borderId="5" xfId="0" applyNumberFormat="1" applyFill="1" applyBorder="1"/>
    <xf numFmtId="2" fontId="0" fillId="8" borderId="7" xfId="0" applyNumberFormat="1" applyFill="1" applyBorder="1"/>
    <xf numFmtId="2" fontId="0" fillId="8" borderId="8" xfId="0" applyNumberFormat="1" applyFill="1" applyBorder="1"/>
    <xf numFmtId="0" fontId="3" fillId="8" borderId="9" xfId="0" applyFont="1" applyFill="1" applyBorder="1"/>
    <xf numFmtId="0" fontId="3" fillId="8" borderId="10" xfId="0" applyFont="1" applyFill="1" applyBorder="1"/>
    <xf numFmtId="0" fontId="0" fillId="9" borderId="0" xfId="0" applyFill="1"/>
    <xf numFmtId="0" fontId="3" fillId="10" borderId="11" xfId="0" applyFont="1" applyFill="1" applyBorder="1" applyAlignment="1">
      <alignment horizontal="center"/>
    </xf>
    <xf numFmtId="0" fontId="3" fillId="11" borderId="12" xfId="0" applyFont="1" applyFill="1" applyBorder="1" applyAlignment="1">
      <alignment horizontal="center"/>
    </xf>
    <xf numFmtId="0" fontId="4" fillId="11" borderId="13" xfId="0" applyFont="1" applyFill="1" applyBorder="1" applyAlignment="1">
      <alignment horizontal="center"/>
    </xf>
    <xf numFmtId="0" fontId="3" fillId="10" borderId="14" xfId="0" applyFont="1" applyFill="1" applyBorder="1" applyAlignment="1">
      <alignment horizontal="center"/>
    </xf>
    <xf numFmtId="0" fontId="3" fillId="12" borderId="15" xfId="0" applyFont="1" applyFill="1" applyBorder="1" applyAlignment="1">
      <alignment horizontal="right"/>
    </xf>
    <xf numFmtId="0" fontId="3" fillId="13" borderId="16" xfId="0" applyFont="1" applyFill="1" applyBorder="1" applyAlignment="1">
      <alignment horizontal="center"/>
    </xf>
    <xf numFmtId="164" fontId="3" fillId="14" borderId="14" xfId="0" applyNumberFormat="1" applyFont="1" applyFill="1" applyBorder="1" applyAlignment="1">
      <alignment horizontal="center"/>
    </xf>
    <xf numFmtId="0" fontId="3" fillId="12" borderId="9" xfId="0" applyFont="1" applyFill="1" applyBorder="1" applyAlignment="1">
      <alignment horizontal="right"/>
    </xf>
    <xf numFmtId="1" fontId="3" fillId="13" borderId="10" xfId="0" applyNumberFormat="1" applyFont="1" applyFill="1" applyBorder="1" applyAlignment="1">
      <alignment horizontal="center"/>
    </xf>
    <xf numFmtId="164" fontId="3" fillId="14" borderId="17" xfId="0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15" borderId="0" xfId="0" applyFill="1" applyAlignment="1">
      <alignment horizontal="center"/>
    </xf>
    <xf numFmtId="0" fontId="2" fillId="0" borderId="0" xfId="0" applyFont="1"/>
    <xf numFmtId="0" fontId="0" fillId="0" borderId="0" xfId="0" applyAlignment="1">
      <alignment horizontal="right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3" fillId="0" borderId="19" xfId="0" applyFont="1" applyBorder="1" applyAlignment="1">
      <alignment horizontal="center"/>
    </xf>
    <xf numFmtId="0" fontId="0" fillId="0" borderId="18" xfId="0" applyBorder="1"/>
    <xf numFmtId="0" fontId="0" fillId="0" borderId="13" xfId="0" applyBorder="1"/>
    <xf numFmtId="0" fontId="0" fillId="0" borderId="12" xfId="0" applyBorder="1"/>
    <xf numFmtId="0" fontId="3" fillId="0" borderId="0" xfId="0" applyFont="1" applyAlignment="1">
      <alignment horizontal="center"/>
    </xf>
    <xf numFmtId="164" fontId="0" fillId="2" borderId="0" xfId="0" applyNumberFormat="1" applyFill="1" applyAlignment="1">
      <alignment horizontal="center"/>
    </xf>
    <xf numFmtId="165" fontId="0" fillId="2" borderId="0" xfId="0" applyNumberFormat="1" applyFill="1" applyAlignment="1">
      <alignment horizontal="center"/>
    </xf>
    <xf numFmtId="0" fontId="0" fillId="10" borderId="0" xfId="0" applyFill="1" applyAlignment="1">
      <alignment horizontal="center"/>
    </xf>
    <xf numFmtId="0" fontId="0" fillId="17" borderId="0" xfId="0" applyFill="1"/>
    <xf numFmtId="0" fontId="0" fillId="10" borderId="0" xfId="0" applyFill="1"/>
    <xf numFmtId="0" fontId="0" fillId="18" borderId="0" xfId="0" applyFill="1" applyAlignment="1">
      <alignment horizontal="center"/>
    </xf>
    <xf numFmtId="0" fontId="0" fillId="18" borderId="0" xfId="0" applyFill="1"/>
    <xf numFmtId="0" fontId="0" fillId="19" borderId="0" xfId="0" applyFill="1" applyAlignment="1">
      <alignment horizontal="center"/>
    </xf>
    <xf numFmtId="0" fontId="0" fillId="19" borderId="16" xfId="0" applyFill="1" applyBorder="1" applyAlignment="1">
      <alignment horizontal="center"/>
    </xf>
    <xf numFmtId="0" fontId="0" fillId="19" borderId="19" xfId="0" applyFill="1" applyBorder="1" applyAlignment="1">
      <alignment horizontal="center"/>
    </xf>
    <xf numFmtId="0" fontId="0" fillId="19" borderId="10" xfId="0" applyFill="1" applyBorder="1" applyAlignment="1">
      <alignment horizontal="center"/>
    </xf>
    <xf numFmtId="0" fontId="0" fillId="15" borderId="15" xfId="0" applyFill="1" applyBorder="1" applyAlignment="1">
      <alignment horizontal="center"/>
    </xf>
    <xf numFmtId="0" fontId="0" fillId="15" borderId="16" xfId="0" applyFill="1" applyBorder="1" applyAlignment="1">
      <alignment horizontal="center"/>
    </xf>
    <xf numFmtId="0" fontId="0" fillId="15" borderId="9" xfId="0" applyFill="1" applyBorder="1" applyAlignment="1">
      <alignment horizontal="center"/>
    </xf>
    <xf numFmtId="0" fontId="0" fillId="15" borderId="19" xfId="0" applyFill="1" applyBorder="1" applyAlignment="1">
      <alignment horizontal="center"/>
    </xf>
    <xf numFmtId="0" fontId="0" fillId="15" borderId="10" xfId="0" applyFill="1" applyBorder="1" applyAlignment="1">
      <alignment horizontal="center"/>
    </xf>
    <xf numFmtId="0" fontId="2" fillId="0" borderId="0" xfId="0" applyFont="1" applyAlignment="1">
      <alignment horizontal="left" vertical="center" indent="2"/>
    </xf>
    <xf numFmtId="0" fontId="0" fillId="16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85223</xdr:colOff>
      <xdr:row>24</xdr:row>
      <xdr:rowOff>105276</xdr:rowOff>
    </xdr:from>
    <xdr:to>
      <xdr:col>3</xdr:col>
      <xdr:colOff>541421</xdr:colOff>
      <xdr:row>24</xdr:row>
      <xdr:rowOff>130342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>
          <a:off x="3754855" y="4887829"/>
          <a:ext cx="456198" cy="25066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6</xdr:col>
      <xdr:colOff>295777</xdr:colOff>
      <xdr:row>10</xdr:row>
      <xdr:rowOff>126809</xdr:rowOff>
    </xdr:from>
    <xdr:to>
      <xdr:col>13</xdr:col>
      <xdr:colOff>70186</xdr:colOff>
      <xdr:row>21</xdr:row>
      <xdr:rowOff>139866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224" y="2051862"/>
          <a:ext cx="4055645" cy="21085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1244600</xdr:colOff>
          <xdr:row>38</xdr:row>
          <xdr:rowOff>152400</xdr:rowOff>
        </xdr:from>
        <xdr:to>
          <xdr:col>8</xdr:col>
          <xdr:colOff>527050</xdr:colOff>
          <xdr:row>40</xdr:row>
          <xdr:rowOff>63500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1257300</xdr:colOff>
          <xdr:row>39</xdr:row>
          <xdr:rowOff>196850</xdr:rowOff>
        </xdr:from>
        <xdr:to>
          <xdr:col>8</xdr:col>
          <xdr:colOff>406400</xdr:colOff>
          <xdr:row>41</xdr:row>
          <xdr:rowOff>76200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142874</xdr:colOff>
      <xdr:row>16</xdr:row>
      <xdr:rowOff>0</xdr:rowOff>
    </xdr:from>
    <xdr:to>
      <xdr:col>18</xdr:col>
      <xdr:colOff>31749</xdr:colOff>
      <xdr:row>23</xdr:row>
      <xdr:rowOff>113073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9896474" y="13001625"/>
          <a:ext cx="1108075" cy="144657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these accuracies are lower than  obtained with selection index.</a:t>
          </a:r>
        </a:p>
        <a:p>
          <a:pPr>
            <a:lnSpc>
              <a:spcPts val="1200"/>
            </a:lnSpc>
          </a:pPr>
          <a:r>
            <a:rPr lang="en-US" sz="1100"/>
            <a:t>why?</a:t>
          </a:r>
        </a:p>
        <a:p>
          <a:pPr>
            <a:lnSpc>
              <a:spcPts val="1100"/>
            </a:lnSpc>
          </a:pPr>
          <a:r>
            <a:rPr lang="en-US" sz="1100"/>
            <a:t>see</a:t>
          </a:r>
          <a:r>
            <a:rPr lang="en-US" sz="1100" baseline="0"/>
            <a:t> lecture 5.2</a:t>
          </a:r>
          <a:endParaRPr lang="en-US" sz="1100"/>
        </a:p>
      </xdr:txBody>
    </xdr:sp>
    <xdr:clientData/>
  </xdr:twoCellAnchor>
  <xdr:twoCellAnchor>
    <xdr:from>
      <xdr:col>15</xdr:col>
      <xdr:colOff>33338</xdr:colOff>
      <xdr:row>14</xdr:row>
      <xdr:rowOff>105093</xdr:rowOff>
    </xdr:from>
    <xdr:to>
      <xdr:col>16</xdr:col>
      <xdr:colOff>182563</xdr:colOff>
      <xdr:row>16</xdr:row>
      <xdr:rowOff>66992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flipV="1">
          <a:off x="9177338" y="12725718"/>
          <a:ext cx="758825" cy="34289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58738</xdr:colOff>
      <xdr:row>13</xdr:row>
      <xdr:rowOff>1588</xdr:rowOff>
    </xdr:from>
    <xdr:to>
      <xdr:col>16</xdr:col>
      <xdr:colOff>217588</xdr:colOff>
      <xdr:row>14</xdr:row>
      <xdr:rowOff>155917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flipV="1">
          <a:off x="9202738" y="12431713"/>
          <a:ext cx="768450" cy="34482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255588</xdr:colOff>
      <xdr:row>11</xdr:row>
      <xdr:rowOff>33020</xdr:rowOff>
    </xdr:from>
    <xdr:to>
      <xdr:col>19</xdr:col>
      <xdr:colOff>579437</xdr:colOff>
      <xdr:row>12</xdr:row>
      <xdr:rowOff>79314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10009188" y="12082145"/>
          <a:ext cx="2152649" cy="2367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Fixed effect solutions (interpret!)</a:t>
          </a:r>
        </a:p>
      </xdr:txBody>
    </xdr:sp>
    <xdr:clientData/>
  </xdr:twoCellAnchor>
  <xdr:twoCellAnchor>
    <xdr:from>
      <xdr:col>16</xdr:col>
      <xdr:colOff>401638</xdr:colOff>
      <xdr:row>14</xdr:row>
      <xdr:rowOff>3175</xdr:rowOff>
    </xdr:from>
    <xdr:to>
      <xdr:col>18</xdr:col>
      <xdr:colOff>150905</xdr:colOff>
      <xdr:row>15</xdr:row>
      <xdr:rowOff>49709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0155238" y="12623800"/>
          <a:ext cx="968467" cy="2370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BLUP EBVs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3.w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2.w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B8884-ACBA-4C6C-90E7-903F659A3285}">
  <dimension ref="A1:L32"/>
  <sheetViews>
    <sheetView zoomScale="84" zoomScaleNormal="84" workbookViewId="0">
      <selection activeCell="H31" sqref="H31"/>
    </sheetView>
  </sheetViews>
  <sheetFormatPr defaultRowHeight="14.5" x14ac:dyDescent="0.35"/>
  <sheetData>
    <row r="1" spans="1:12" x14ac:dyDescent="0.35">
      <c r="E1" s="12"/>
      <c r="F1" s="13" t="s">
        <v>6</v>
      </c>
      <c r="G1" s="14"/>
      <c r="I1" s="12"/>
      <c r="J1" s="13" t="s">
        <v>10</v>
      </c>
      <c r="K1" s="14"/>
    </row>
    <row r="2" spans="1:12" x14ac:dyDescent="0.35">
      <c r="E2" s="15"/>
      <c r="F2" t="s">
        <v>4</v>
      </c>
      <c r="G2" s="16" t="s">
        <v>9</v>
      </c>
      <c r="I2" s="15"/>
      <c r="J2" t="s">
        <v>4</v>
      </c>
      <c r="K2" s="16" t="s">
        <v>9</v>
      </c>
    </row>
    <row r="3" spans="1:12" x14ac:dyDescent="0.35">
      <c r="E3" s="15" t="s">
        <v>4</v>
      </c>
      <c r="F3" s="7">
        <v>1</v>
      </c>
      <c r="G3" s="17">
        <v>0.5</v>
      </c>
      <c r="I3" s="15" t="s">
        <v>4</v>
      </c>
      <c r="J3" s="28">
        <f t="array" ref="J3:K4">MINVERSE(F3:G4)</f>
        <v>1.3333333333333333</v>
      </c>
      <c r="K3" s="29">
        <v>-0.66666666666666663</v>
      </c>
    </row>
    <row r="4" spans="1:12" ht="15" thickBot="1" x14ac:dyDescent="0.4">
      <c r="A4" t="s">
        <v>53</v>
      </c>
      <c r="E4" s="21" t="s">
        <v>9</v>
      </c>
      <c r="F4" s="7">
        <v>0.5</v>
      </c>
      <c r="G4" s="17">
        <v>1</v>
      </c>
      <c r="I4" s="18" t="s">
        <v>9</v>
      </c>
      <c r="J4" s="30">
        <v>-0.66666666666666663</v>
      </c>
      <c r="K4" s="31">
        <v>1.3333333333333333</v>
      </c>
    </row>
    <row r="5" spans="1:12" x14ac:dyDescent="0.35">
      <c r="A5" s="2" t="s">
        <v>3</v>
      </c>
      <c r="B5" s="2" t="s">
        <v>4</v>
      </c>
      <c r="C5" s="2" t="s">
        <v>5</v>
      </c>
      <c r="D5" s="2"/>
      <c r="E5" s="12"/>
      <c r="F5" s="22" t="s">
        <v>6</v>
      </c>
      <c r="G5" s="13"/>
      <c r="H5" s="14"/>
      <c r="J5" t="s">
        <v>10</v>
      </c>
    </row>
    <row r="6" spans="1:12" x14ac:dyDescent="0.35">
      <c r="A6" s="2">
        <v>1</v>
      </c>
      <c r="B6" s="2">
        <v>0</v>
      </c>
      <c r="C6" s="2">
        <v>0</v>
      </c>
      <c r="E6" s="15"/>
      <c r="F6" t="s">
        <v>4</v>
      </c>
      <c r="G6" t="s">
        <v>5</v>
      </c>
      <c r="H6" s="16" t="s">
        <v>8</v>
      </c>
      <c r="I6" s="15"/>
      <c r="J6" t="s">
        <v>4</v>
      </c>
      <c r="K6" t="s">
        <v>5</v>
      </c>
      <c r="L6" s="16" t="s">
        <v>8</v>
      </c>
    </row>
    <row r="7" spans="1:12" x14ac:dyDescent="0.35">
      <c r="A7" s="2">
        <v>2</v>
      </c>
      <c r="B7" s="2">
        <v>1</v>
      </c>
      <c r="C7" s="2">
        <v>0</v>
      </c>
      <c r="E7" s="15" t="s">
        <v>4</v>
      </c>
      <c r="F7" s="7">
        <v>1</v>
      </c>
      <c r="G7" s="7">
        <v>0</v>
      </c>
      <c r="H7" s="17">
        <v>0.5</v>
      </c>
      <c r="I7" s="15" t="s">
        <v>4</v>
      </c>
      <c r="J7" s="24">
        <f t="array" ref="J7:L9">MINVERSE(F7:H9)</f>
        <v>1.5</v>
      </c>
      <c r="K7" s="24">
        <v>0.5</v>
      </c>
      <c r="L7" s="25">
        <v>-1</v>
      </c>
    </row>
    <row r="8" spans="1:12" x14ac:dyDescent="0.35">
      <c r="A8" s="2">
        <v>3</v>
      </c>
      <c r="B8" s="2">
        <v>1</v>
      </c>
      <c r="C8" s="2">
        <v>0</v>
      </c>
      <c r="E8" s="15" t="s">
        <v>5</v>
      </c>
      <c r="F8" s="7">
        <v>0</v>
      </c>
      <c r="G8" s="7">
        <v>1</v>
      </c>
      <c r="H8" s="17">
        <v>0.5</v>
      </c>
      <c r="I8" s="15" t="s">
        <v>5</v>
      </c>
      <c r="J8" s="24">
        <v>0.5</v>
      </c>
      <c r="K8" s="24">
        <v>1.5</v>
      </c>
      <c r="L8" s="25">
        <v>-1</v>
      </c>
    </row>
    <row r="9" spans="1:12" ht="15" thickBot="1" x14ac:dyDescent="0.4">
      <c r="A9" s="2"/>
      <c r="B9" s="2"/>
      <c r="C9" s="2"/>
      <c r="E9" s="23" t="s">
        <v>8</v>
      </c>
      <c r="F9" s="19">
        <v>0.5</v>
      </c>
      <c r="G9" s="19">
        <v>0.5</v>
      </c>
      <c r="H9" s="20">
        <v>1</v>
      </c>
      <c r="I9" s="23" t="s">
        <v>8</v>
      </c>
      <c r="J9" s="26">
        <v>-1</v>
      </c>
      <c r="K9" s="26">
        <v>-1</v>
      </c>
      <c r="L9" s="27">
        <v>2</v>
      </c>
    </row>
    <row r="11" spans="1:12" x14ac:dyDescent="0.35">
      <c r="A11" t="s">
        <v>6</v>
      </c>
    </row>
    <row r="12" spans="1:12" x14ac:dyDescent="0.35">
      <c r="A12" s="6">
        <v>1</v>
      </c>
      <c r="B12" s="6">
        <v>0</v>
      </c>
      <c r="C12" s="6">
        <v>0</v>
      </c>
      <c r="D12" t="s">
        <v>11</v>
      </c>
      <c r="H12" t="s">
        <v>15</v>
      </c>
    </row>
    <row r="13" spans="1:12" x14ac:dyDescent="0.35">
      <c r="A13" s="6">
        <v>0</v>
      </c>
      <c r="B13" s="6">
        <v>0</v>
      </c>
      <c r="C13" s="6">
        <v>0</v>
      </c>
    </row>
    <row r="14" spans="1:12" x14ac:dyDescent="0.35">
      <c r="A14" s="6">
        <v>0</v>
      </c>
      <c r="B14" s="6">
        <v>0</v>
      </c>
      <c r="C14" s="6">
        <v>0</v>
      </c>
    </row>
    <row r="15" spans="1:12" x14ac:dyDescent="0.35">
      <c r="A15" s="8">
        <f>1/3</f>
        <v>0.33333333333333331</v>
      </c>
      <c r="B15" s="8">
        <v>-0.66666666666666663</v>
      </c>
      <c r="C15" s="9">
        <v>0</v>
      </c>
      <c r="D15" t="s">
        <v>12</v>
      </c>
    </row>
    <row r="16" spans="1:12" x14ac:dyDescent="0.35">
      <c r="A16" s="8">
        <v>-0.66666666666666663</v>
      </c>
      <c r="B16" s="8">
        <f>4/3</f>
        <v>1.3333333333333333</v>
      </c>
      <c r="C16" s="9">
        <v>0</v>
      </c>
    </row>
    <row r="17" spans="1:7" x14ac:dyDescent="0.35">
      <c r="A17" s="9">
        <v>0</v>
      </c>
      <c r="B17" s="9">
        <v>0</v>
      </c>
      <c r="C17" s="9">
        <v>0</v>
      </c>
    </row>
    <row r="18" spans="1:7" x14ac:dyDescent="0.35">
      <c r="A18" s="10">
        <f>1/3</f>
        <v>0.33333333333333331</v>
      </c>
      <c r="B18" s="10">
        <v>0</v>
      </c>
      <c r="C18" s="10">
        <f>-2/3</f>
        <v>-0.66666666666666663</v>
      </c>
      <c r="D18" t="s">
        <v>14</v>
      </c>
    </row>
    <row r="19" spans="1:7" x14ac:dyDescent="0.35">
      <c r="A19" s="10">
        <v>0</v>
      </c>
      <c r="B19" s="10">
        <v>0</v>
      </c>
      <c r="C19" s="10">
        <v>0</v>
      </c>
    </row>
    <row r="20" spans="1:7" x14ac:dyDescent="0.35">
      <c r="A20" s="10">
        <f>-2/3</f>
        <v>-0.66666666666666663</v>
      </c>
      <c r="B20" s="10">
        <v>0</v>
      </c>
      <c r="C20" s="10">
        <f>4/3</f>
        <v>1.3333333333333333</v>
      </c>
    </row>
    <row r="22" spans="1:7" x14ac:dyDescent="0.35">
      <c r="E22" t="s">
        <v>7</v>
      </c>
    </row>
    <row r="23" spans="1:7" x14ac:dyDescent="0.35">
      <c r="A23" t="s">
        <v>13</v>
      </c>
    </row>
    <row r="24" spans="1:7" x14ac:dyDescent="0.35">
      <c r="A24" s="11">
        <f t="array" ref="A24:C26">A12:C14+A15:C17+A18:C20</f>
        <v>1.6666666666666665</v>
      </c>
      <c r="B24" s="11">
        <v>-0.66666666666666663</v>
      </c>
      <c r="C24" s="11">
        <v>-0.66666666666666663</v>
      </c>
      <c r="E24" s="4">
        <f t="array" ref="E24:G26">MINVERSE(A24:C26)</f>
        <v>1</v>
      </c>
      <c r="F24" s="4">
        <v>0.5</v>
      </c>
      <c r="G24" s="4">
        <v>0.5</v>
      </c>
    </row>
    <row r="25" spans="1:7" x14ac:dyDescent="0.35">
      <c r="A25" s="11">
        <v>-0.66666666666666663</v>
      </c>
      <c r="B25" s="11">
        <v>1.3333333333333333</v>
      </c>
      <c r="C25" s="11">
        <v>0</v>
      </c>
      <c r="E25" s="4">
        <v>0.5</v>
      </c>
      <c r="F25" s="4">
        <v>1</v>
      </c>
      <c r="G25" s="4">
        <v>0.25</v>
      </c>
    </row>
    <row r="26" spans="1:7" x14ac:dyDescent="0.35">
      <c r="A26" s="11">
        <v>-0.66666666666666663</v>
      </c>
      <c r="B26" s="11">
        <v>0</v>
      </c>
      <c r="C26" s="11">
        <v>1.3333333333333333</v>
      </c>
      <c r="E26" s="4">
        <v>0.5</v>
      </c>
      <c r="F26" s="4">
        <v>0.25</v>
      </c>
      <c r="G26" s="4">
        <v>1</v>
      </c>
    </row>
    <row r="28" spans="1:7" x14ac:dyDescent="0.35">
      <c r="A28" t="s">
        <v>54</v>
      </c>
      <c r="E28" t="s">
        <v>55</v>
      </c>
    </row>
    <row r="29" spans="1:7" x14ac:dyDescent="0.35">
      <c r="E29" t="s">
        <v>56</v>
      </c>
    </row>
    <row r="31" spans="1:7" x14ac:dyDescent="0.35">
      <c r="B31" t="s">
        <v>57</v>
      </c>
    </row>
    <row r="32" spans="1:7" x14ac:dyDescent="0.35">
      <c r="B32" t="s">
        <v>58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878B-FCB3-4754-89E3-61AA4777393D}">
  <dimension ref="A2:Q56"/>
  <sheetViews>
    <sheetView topLeftCell="A39" zoomScale="87" zoomScaleNormal="87" workbookViewId="0">
      <selection activeCell="A41" sqref="A41"/>
    </sheetView>
  </sheetViews>
  <sheetFormatPr defaultRowHeight="14.5" x14ac:dyDescent="0.35"/>
  <cols>
    <col min="1" max="1" width="18" customWidth="1"/>
    <col min="4" max="4" width="12.08984375" customWidth="1"/>
    <col min="5" max="5" width="10.6328125" bestFit="1" customWidth="1"/>
    <col min="6" max="6" width="13.453125" customWidth="1"/>
    <col min="7" max="9" width="10.6328125" bestFit="1" customWidth="1"/>
  </cols>
  <sheetData>
    <row r="2" spans="1:9" x14ac:dyDescent="0.35">
      <c r="A2" t="s">
        <v>16</v>
      </c>
      <c r="B2" t="s">
        <v>29</v>
      </c>
      <c r="D2" s="2" t="s">
        <v>29</v>
      </c>
      <c r="F2" t="s">
        <v>30</v>
      </c>
      <c r="I2" s="2" t="s">
        <v>30</v>
      </c>
    </row>
    <row r="3" spans="1:9" x14ac:dyDescent="0.35">
      <c r="A3" s="32"/>
      <c r="B3" s="33" t="s">
        <v>17</v>
      </c>
      <c r="C3" s="34"/>
      <c r="D3" s="35" t="s">
        <v>18</v>
      </c>
      <c r="F3" s="32"/>
      <c r="G3" s="33" t="s">
        <v>17</v>
      </c>
      <c r="H3" s="34"/>
      <c r="I3" s="35" t="s">
        <v>18</v>
      </c>
    </row>
    <row r="4" spans="1:9" x14ac:dyDescent="0.35">
      <c r="A4" s="36" t="s">
        <v>19</v>
      </c>
      <c r="B4" s="37" t="s">
        <v>20</v>
      </c>
      <c r="C4" s="34"/>
      <c r="D4" s="38" t="s">
        <v>21</v>
      </c>
      <c r="F4" s="36" t="s">
        <v>19</v>
      </c>
      <c r="G4" s="37" t="s">
        <v>20</v>
      </c>
      <c r="H4" s="34"/>
      <c r="I4" s="38" t="s">
        <v>21</v>
      </c>
    </row>
    <row r="5" spans="1:9" x14ac:dyDescent="0.35">
      <c r="A5" s="39" t="s">
        <v>22</v>
      </c>
      <c r="B5" s="40">
        <v>1</v>
      </c>
      <c r="C5" s="34"/>
      <c r="D5" s="41">
        <v>0.22727272727272727</v>
      </c>
      <c r="F5" s="39" t="s">
        <v>22</v>
      </c>
      <c r="G5" s="40">
        <v>1</v>
      </c>
      <c r="H5" s="34"/>
      <c r="I5" s="41">
        <v>0.23636363636363636</v>
      </c>
    </row>
    <row r="6" spans="1:9" x14ac:dyDescent="0.35">
      <c r="A6" s="39" t="s">
        <v>23</v>
      </c>
      <c r="B6" s="40">
        <v>0</v>
      </c>
      <c r="C6" s="34"/>
      <c r="D6" s="41" t="s">
        <v>24</v>
      </c>
      <c r="F6" s="39" t="s">
        <v>23</v>
      </c>
      <c r="G6" s="40">
        <v>0</v>
      </c>
      <c r="H6" s="34"/>
      <c r="I6" s="41" t="s">
        <v>24</v>
      </c>
    </row>
    <row r="7" spans="1:9" x14ac:dyDescent="0.35">
      <c r="A7" s="39" t="s">
        <v>25</v>
      </c>
      <c r="B7" s="40">
        <v>0</v>
      </c>
      <c r="C7" s="34"/>
      <c r="D7" s="41" t="s">
        <v>24</v>
      </c>
      <c r="F7" s="39" t="s">
        <v>25</v>
      </c>
      <c r="G7" s="40">
        <v>1</v>
      </c>
      <c r="H7" s="34"/>
      <c r="I7" s="41">
        <v>9.0909090909090912E-2</v>
      </c>
    </row>
    <row r="8" spans="1:9" x14ac:dyDescent="0.35">
      <c r="A8" s="39" t="s">
        <v>26</v>
      </c>
      <c r="B8" s="40">
        <v>0</v>
      </c>
      <c r="C8" s="34"/>
      <c r="D8" s="41" t="s">
        <v>24</v>
      </c>
      <c r="F8" s="39" t="s">
        <v>26</v>
      </c>
      <c r="G8" s="40">
        <v>0</v>
      </c>
      <c r="H8" s="34"/>
      <c r="I8" s="41" t="s">
        <v>24</v>
      </c>
    </row>
    <row r="9" spans="1:9" x14ac:dyDescent="0.35">
      <c r="A9" s="39" t="s">
        <v>27</v>
      </c>
      <c r="B9" s="40">
        <v>0</v>
      </c>
      <c r="C9" s="34"/>
      <c r="D9" s="41" t="s">
        <v>24</v>
      </c>
      <c r="F9" s="39" t="s">
        <v>27</v>
      </c>
      <c r="G9" s="40">
        <v>1</v>
      </c>
      <c r="H9" s="34"/>
      <c r="I9" s="41">
        <v>3.6363636363636369E-2</v>
      </c>
    </row>
    <row r="10" spans="1:9" x14ac:dyDescent="0.35">
      <c r="A10" s="42" t="s">
        <v>28</v>
      </c>
      <c r="B10" s="43">
        <v>2</v>
      </c>
      <c r="C10" s="34"/>
      <c r="D10" s="44">
        <v>0.18181818181818182</v>
      </c>
      <c r="F10" s="42" t="s">
        <v>28</v>
      </c>
      <c r="G10" s="43">
        <v>0</v>
      </c>
      <c r="H10" s="34"/>
      <c r="I10" s="44" t="s">
        <v>24</v>
      </c>
    </row>
    <row r="12" spans="1:9" ht="15.5" x14ac:dyDescent="0.35">
      <c r="A12" s="45" t="s">
        <v>31</v>
      </c>
    </row>
    <row r="13" spans="1:9" x14ac:dyDescent="0.35">
      <c r="I13" s="46"/>
    </row>
    <row r="14" spans="1:9" x14ac:dyDescent="0.35">
      <c r="A14" s="46" t="s">
        <v>8</v>
      </c>
      <c r="B14" s="46" t="s">
        <v>4</v>
      </c>
      <c r="C14" s="46" t="s">
        <v>32</v>
      </c>
      <c r="D14" s="46" t="s">
        <v>33</v>
      </c>
      <c r="E14" s="46" t="s">
        <v>36</v>
      </c>
      <c r="F14" s="46" t="s">
        <v>35</v>
      </c>
    </row>
    <row r="15" spans="1:9" x14ac:dyDescent="0.35">
      <c r="A15" s="47">
        <v>1</v>
      </c>
      <c r="B15" s="46" t="s">
        <v>34</v>
      </c>
      <c r="C15" s="46">
        <v>1</v>
      </c>
      <c r="D15" s="46">
        <v>35</v>
      </c>
      <c r="E15" s="2">
        <f>D15-$D$21</f>
        <v>-7.5</v>
      </c>
      <c r="F15" s="2">
        <f>D5*E15+D10*(E19+E20)/2</f>
        <v>-1.25</v>
      </c>
    </row>
    <row r="16" spans="1:9" x14ac:dyDescent="0.35">
      <c r="A16" s="47">
        <v>2</v>
      </c>
      <c r="B16" s="46" t="s">
        <v>34</v>
      </c>
      <c r="C16" s="46">
        <v>2</v>
      </c>
      <c r="D16" s="46">
        <v>50</v>
      </c>
      <c r="E16" s="2">
        <f t="shared" ref="E16:E20" si="0">D16-$D$21</f>
        <v>7.5</v>
      </c>
    </row>
    <row r="17" spans="1:17" x14ac:dyDescent="0.35">
      <c r="A17" s="47">
        <v>3</v>
      </c>
      <c r="B17" s="46">
        <v>2</v>
      </c>
      <c r="C17" s="46">
        <v>1</v>
      </c>
      <c r="D17" s="46">
        <v>42</v>
      </c>
      <c r="E17" s="2">
        <f t="shared" si="0"/>
        <v>-0.5</v>
      </c>
    </row>
    <row r="18" spans="1:17" x14ac:dyDescent="0.35">
      <c r="A18" s="47">
        <v>4</v>
      </c>
      <c r="B18" s="46">
        <v>2</v>
      </c>
      <c r="C18" s="46">
        <v>1</v>
      </c>
      <c r="D18" s="46">
        <v>38</v>
      </c>
      <c r="E18" s="2">
        <f t="shared" si="0"/>
        <v>-4.5</v>
      </c>
      <c r="L18">
        <f>1+1/3+1/3</f>
        <v>1.6666666666666665</v>
      </c>
      <c r="M18">
        <v>0</v>
      </c>
      <c r="N18">
        <v>0</v>
      </c>
      <c r="O18">
        <v>0</v>
      </c>
      <c r="P18">
        <f>-2/3</f>
        <v>-0.66666666666666663</v>
      </c>
      <c r="Q18">
        <f>-2/3</f>
        <v>-0.66666666666666663</v>
      </c>
    </row>
    <row r="19" spans="1:17" x14ac:dyDescent="0.35">
      <c r="A19" s="47">
        <v>5</v>
      </c>
      <c r="B19" s="46">
        <v>1</v>
      </c>
      <c r="C19" s="46">
        <v>2</v>
      </c>
      <c r="D19" s="46">
        <v>47</v>
      </c>
      <c r="E19" s="2">
        <f t="shared" si="0"/>
        <v>4.5</v>
      </c>
      <c r="L19">
        <v>0</v>
      </c>
      <c r="M19">
        <f>1+1/3+1/3</f>
        <v>1.6666666666666665</v>
      </c>
      <c r="N19">
        <f>-2/3</f>
        <v>-0.66666666666666663</v>
      </c>
      <c r="O19">
        <f>-2/3</f>
        <v>-0.66666666666666663</v>
      </c>
      <c r="P19">
        <v>0</v>
      </c>
      <c r="Q19">
        <v>0</v>
      </c>
    </row>
    <row r="20" spans="1:17" x14ac:dyDescent="0.35">
      <c r="A20" s="47">
        <v>6</v>
      </c>
      <c r="B20" s="46">
        <v>1</v>
      </c>
      <c r="C20" s="46">
        <v>2</v>
      </c>
      <c r="D20" s="46">
        <v>43</v>
      </c>
      <c r="E20" s="2">
        <f t="shared" si="0"/>
        <v>0.5</v>
      </c>
      <c r="F20" s="2">
        <f>I5*E20+I7*E15+I9*E19</f>
        <v>-0.4</v>
      </c>
      <c r="L20">
        <v>0</v>
      </c>
      <c r="M20">
        <f>-2/3</f>
        <v>-0.66666666666666663</v>
      </c>
      <c r="N20">
        <f>4/3</f>
        <v>1.3333333333333333</v>
      </c>
      <c r="O20">
        <v>0</v>
      </c>
      <c r="P20">
        <v>0</v>
      </c>
      <c r="Q20">
        <v>0</v>
      </c>
    </row>
    <row r="21" spans="1:17" x14ac:dyDescent="0.35">
      <c r="D21">
        <f>AVERAGE(D15:D20)</f>
        <v>42.5</v>
      </c>
      <c r="L21">
        <v>0</v>
      </c>
      <c r="M21">
        <f>-2/3</f>
        <v>-0.66666666666666663</v>
      </c>
      <c r="N21">
        <v>0</v>
      </c>
      <c r="O21">
        <f>4/3</f>
        <v>1.3333333333333333</v>
      </c>
      <c r="P21">
        <v>0</v>
      </c>
      <c r="Q21">
        <v>0</v>
      </c>
    </row>
    <row r="22" spans="1:17" x14ac:dyDescent="0.35">
      <c r="D22" t="s">
        <v>37</v>
      </c>
      <c r="L22">
        <f>-2/3</f>
        <v>-0.66666666666666663</v>
      </c>
      <c r="M22">
        <v>0</v>
      </c>
      <c r="N22">
        <v>0</v>
      </c>
      <c r="O22">
        <v>0</v>
      </c>
      <c r="P22">
        <f>4/3</f>
        <v>1.3333333333333333</v>
      </c>
      <c r="Q22">
        <v>0</v>
      </c>
    </row>
    <row r="23" spans="1:17" x14ac:dyDescent="0.35">
      <c r="L23">
        <f>-2/3</f>
        <v>-0.66666666666666663</v>
      </c>
      <c r="M23">
        <v>0</v>
      </c>
      <c r="N23">
        <v>0</v>
      </c>
      <c r="O23">
        <v>0</v>
      </c>
      <c r="P23">
        <v>0</v>
      </c>
      <c r="Q23">
        <f>4/3</f>
        <v>1.3333333333333333</v>
      </c>
    </row>
    <row r="24" spans="1:17" ht="18" x14ac:dyDescent="0.35">
      <c r="A24" t="s">
        <v>38</v>
      </c>
      <c r="C24" s="48" t="s">
        <v>39</v>
      </c>
      <c r="D24" s="1" t="str">
        <f>"=   Zu + e"</f>
        <v>=   Zu + e</v>
      </c>
    </row>
    <row r="25" spans="1:17" ht="15.5" x14ac:dyDescent="0.35">
      <c r="C25" s="48"/>
      <c r="D25" s="1" t="s">
        <v>40</v>
      </c>
      <c r="J25" s="2" t="s">
        <v>41</v>
      </c>
      <c r="L25">
        <f t="array" ref="L25:Q30">MINVERSE(L18:Q23)</f>
        <v>1</v>
      </c>
      <c r="M25">
        <v>0</v>
      </c>
      <c r="N25">
        <v>0</v>
      </c>
      <c r="O25">
        <v>0</v>
      </c>
      <c r="P25">
        <v>0.5</v>
      </c>
      <c r="Q25">
        <v>0.5</v>
      </c>
    </row>
    <row r="26" spans="1:17" x14ac:dyDescent="0.35">
      <c r="C26" s="7">
        <f>E15</f>
        <v>-7.5</v>
      </c>
      <c r="D26" s="49">
        <v>1</v>
      </c>
      <c r="E26" s="49">
        <v>0</v>
      </c>
      <c r="F26" s="49">
        <v>0</v>
      </c>
      <c r="G26" s="49">
        <v>0</v>
      </c>
      <c r="H26" s="49">
        <v>0</v>
      </c>
      <c r="I26" s="49">
        <v>0</v>
      </c>
      <c r="J26" s="2" t="s">
        <v>42</v>
      </c>
      <c r="L26">
        <v>0</v>
      </c>
      <c r="M26">
        <v>1</v>
      </c>
      <c r="N26">
        <v>0.5</v>
      </c>
      <c r="O26">
        <v>0.5</v>
      </c>
      <c r="P26">
        <v>0</v>
      </c>
      <c r="Q26">
        <v>0</v>
      </c>
    </row>
    <row r="27" spans="1:17" x14ac:dyDescent="0.35">
      <c r="C27" s="7">
        <f t="shared" ref="C27:C31" si="1">E16</f>
        <v>7.5</v>
      </c>
      <c r="D27" s="49">
        <v>0</v>
      </c>
      <c r="E27" s="49">
        <v>1</v>
      </c>
      <c r="F27" s="49">
        <v>0</v>
      </c>
      <c r="G27" s="49">
        <v>0</v>
      </c>
      <c r="H27" s="49">
        <v>0</v>
      </c>
      <c r="I27" s="49">
        <v>0</v>
      </c>
      <c r="J27" s="2" t="s">
        <v>43</v>
      </c>
      <c r="L27">
        <v>0</v>
      </c>
      <c r="M27">
        <v>0.5</v>
      </c>
      <c r="N27">
        <v>1</v>
      </c>
      <c r="O27">
        <v>0.25</v>
      </c>
      <c r="P27">
        <v>0</v>
      </c>
      <c r="Q27">
        <v>0</v>
      </c>
    </row>
    <row r="28" spans="1:17" x14ac:dyDescent="0.35">
      <c r="C28" s="7">
        <f t="shared" si="1"/>
        <v>-0.5</v>
      </c>
      <c r="D28" s="49">
        <v>0</v>
      </c>
      <c r="E28" s="49">
        <v>0</v>
      </c>
      <c r="F28" s="49">
        <v>1</v>
      </c>
      <c r="G28" s="49">
        <v>0</v>
      </c>
      <c r="H28" s="49">
        <v>0</v>
      </c>
      <c r="I28" s="49">
        <v>0</v>
      </c>
      <c r="J28" s="2" t="s">
        <v>44</v>
      </c>
      <c r="L28">
        <v>0</v>
      </c>
      <c r="M28">
        <v>0.5</v>
      </c>
      <c r="N28">
        <v>0.25</v>
      </c>
      <c r="O28">
        <v>1</v>
      </c>
      <c r="P28">
        <v>0</v>
      </c>
      <c r="Q28">
        <v>0</v>
      </c>
    </row>
    <row r="29" spans="1:17" x14ac:dyDescent="0.35">
      <c r="C29" s="7">
        <f t="shared" si="1"/>
        <v>-4.5</v>
      </c>
      <c r="D29" s="49">
        <v>0</v>
      </c>
      <c r="E29" s="49">
        <v>0</v>
      </c>
      <c r="F29" s="49">
        <v>0</v>
      </c>
      <c r="G29" s="49">
        <v>1</v>
      </c>
      <c r="H29" s="49">
        <v>0</v>
      </c>
      <c r="I29" s="49">
        <v>0</v>
      </c>
      <c r="J29" s="2" t="s">
        <v>45</v>
      </c>
      <c r="L29">
        <v>0.5</v>
      </c>
      <c r="M29">
        <v>0</v>
      </c>
      <c r="N29">
        <v>0</v>
      </c>
      <c r="O29">
        <v>0</v>
      </c>
      <c r="P29">
        <v>1</v>
      </c>
      <c r="Q29">
        <v>0.25</v>
      </c>
    </row>
    <row r="30" spans="1:17" x14ac:dyDescent="0.35">
      <c r="C30" s="7">
        <f t="shared" si="1"/>
        <v>4.5</v>
      </c>
      <c r="D30" s="49">
        <v>0</v>
      </c>
      <c r="E30" s="49">
        <v>0</v>
      </c>
      <c r="F30" s="49">
        <v>0</v>
      </c>
      <c r="G30" s="49">
        <v>0</v>
      </c>
      <c r="H30" s="49">
        <v>1</v>
      </c>
      <c r="I30" s="49">
        <v>0</v>
      </c>
      <c r="J30" s="2" t="s">
        <v>46</v>
      </c>
      <c r="L30">
        <v>0.5</v>
      </c>
      <c r="M30">
        <v>0</v>
      </c>
      <c r="N30">
        <v>0</v>
      </c>
      <c r="O30">
        <v>0</v>
      </c>
      <c r="P30">
        <v>0.25</v>
      </c>
      <c r="Q30">
        <v>1</v>
      </c>
    </row>
    <row r="31" spans="1:17" x14ac:dyDescent="0.35">
      <c r="C31" s="7">
        <f t="shared" si="1"/>
        <v>0.5</v>
      </c>
      <c r="D31" s="49">
        <v>0</v>
      </c>
      <c r="E31" s="49">
        <v>0</v>
      </c>
      <c r="F31" s="49">
        <v>0</v>
      </c>
      <c r="G31" s="49">
        <v>0</v>
      </c>
      <c r="H31" s="49">
        <v>0</v>
      </c>
      <c r="I31" s="49">
        <v>1</v>
      </c>
      <c r="J31" s="2" t="s">
        <v>47</v>
      </c>
    </row>
    <row r="32" spans="1:17" x14ac:dyDescent="0.35">
      <c r="D32" t="s">
        <v>49</v>
      </c>
      <c r="K32" t="s">
        <v>48</v>
      </c>
    </row>
    <row r="33" spans="2:16" x14ac:dyDescent="0.35">
      <c r="D33" s="49">
        <f>1+1/3+1/3</f>
        <v>1.6666666666666665</v>
      </c>
      <c r="E33" s="49">
        <v>0</v>
      </c>
      <c r="F33" s="49">
        <v>0</v>
      </c>
      <c r="G33" s="49">
        <v>0</v>
      </c>
      <c r="H33" s="49">
        <f>-2/3</f>
        <v>-0.66666666666666663</v>
      </c>
      <c r="I33" s="49">
        <f>-2/3</f>
        <v>-0.66666666666666663</v>
      </c>
      <c r="K33">
        <f t="array" ref="K33:P38">MINVERSE(D33:I38)</f>
        <v>1</v>
      </c>
      <c r="L33">
        <v>0</v>
      </c>
      <c r="M33">
        <v>0</v>
      </c>
      <c r="N33">
        <v>0</v>
      </c>
      <c r="O33">
        <v>0.5</v>
      </c>
      <c r="P33">
        <v>0.5</v>
      </c>
    </row>
    <row r="34" spans="2:16" x14ac:dyDescent="0.35">
      <c r="B34" t="s">
        <v>51</v>
      </c>
      <c r="D34" s="49">
        <v>0</v>
      </c>
      <c r="E34" s="49">
        <f>1+1/3+1/3</f>
        <v>1.6666666666666665</v>
      </c>
      <c r="F34" s="49">
        <f>-2/3</f>
        <v>-0.66666666666666663</v>
      </c>
      <c r="G34" s="49">
        <f>-2/3</f>
        <v>-0.66666666666666663</v>
      </c>
      <c r="H34" s="49">
        <v>0</v>
      </c>
      <c r="I34" s="49">
        <v>0</v>
      </c>
      <c r="K34">
        <v>0</v>
      </c>
      <c r="L34">
        <v>1</v>
      </c>
      <c r="M34">
        <v>0.5</v>
      </c>
      <c r="N34">
        <v>0.5</v>
      </c>
      <c r="O34">
        <v>0</v>
      </c>
      <c r="P34">
        <v>0</v>
      </c>
    </row>
    <row r="35" spans="2:16" x14ac:dyDescent="0.35">
      <c r="B35">
        <f>(1-0.25)/0.25</f>
        <v>3</v>
      </c>
      <c r="D35" s="49">
        <v>0</v>
      </c>
      <c r="E35" s="49">
        <f>-2/3</f>
        <v>-0.66666666666666663</v>
      </c>
      <c r="F35" s="49">
        <f>4/3</f>
        <v>1.3333333333333333</v>
      </c>
      <c r="G35" s="49">
        <v>0</v>
      </c>
      <c r="H35" s="49">
        <v>0</v>
      </c>
      <c r="I35" s="49">
        <v>0</v>
      </c>
      <c r="K35">
        <v>0</v>
      </c>
      <c r="L35">
        <v>0.5</v>
      </c>
      <c r="M35">
        <v>1</v>
      </c>
      <c r="N35">
        <v>0.25</v>
      </c>
      <c r="O35">
        <v>0</v>
      </c>
      <c r="P35">
        <v>0</v>
      </c>
    </row>
    <row r="36" spans="2:16" x14ac:dyDescent="0.35">
      <c r="D36" s="49">
        <v>0</v>
      </c>
      <c r="E36" s="49">
        <f>-2/3</f>
        <v>-0.66666666666666663</v>
      </c>
      <c r="F36" s="49">
        <v>0</v>
      </c>
      <c r="G36" s="49">
        <f>4/3</f>
        <v>1.3333333333333333</v>
      </c>
      <c r="H36" s="49">
        <v>0</v>
      </c>
      <c r="I36" s="49">
        <v>0</v>
      </c>
      <c r="K36">
        <v>0</v>
      </c>
      <c r="L36">
        <v>0.5</v>
      </c>
      <c r="M36">
        <v>0.25</v>
      </c>
      <c r="N36">
        <v>1</v>
      </c>
      <c r="O36">
        <v>0</v>
      </c>
      <c r="P36">
        <v>0</v>
      </c>
    </row>
    <row r="37" spans="2:16" x14ac:dyDescent="0.35">
      <c r="D37" s="49">
        <f>-2/3</f>
        <v>-0.66666666666666663</v>
      </c>
      <c r="E37" s="49">
        <v>0</v>
      </c>
      <c r="F37" s="49">
        <v>0</v>
      </c>
      <c r="G37" s="49">
        <v>0</v>
      </c>
      <c r="H37" s="49">
        <f>4/3</f>
        <v>1.3333333333333333</v>
      </c>
      <c r="I37" s="49">
        <v>0</v>
      </c>
      <c r="K37">
        <v>0.5</v>
      </c>
      <c r="L37">
        <v>0</v>
      </c>
      <c r="M37">
        <v>0</v>
      </c>
      <c r="N37">
        <v>0</v>
      </c>
      <c r="O37">
        <v>1</v>
      </c>
      <c r="P37">
        <v>0.25</v>
      </c>
    </row>
    <row r="38" spans="2:16" x14ac:dyDescent="0.35">
      <c r="D38" s="49">
        <f>-2/3</f>
        <v>-0.66666666666666663</v>
      </c>
      <c r="E38" s="49">
        <v>0</v>
      </c>
      <c r="F38" s="49">
        <v>0</v>
      </c>
      <c r="G38" s="49">
        <v>0</v>
      </c>
      <c r="H38" s="49">
        <v>0</v>
      </c>
      <c r="I38" s="49">
        <f>4/3</f>
        <v>1.3333333333333333</v>
      </c>
      <c r="K38">
        <v>0.5</v>
      </c>
      <c r="L38">
        <v>0</v>
      </c>
      <c r="M38">
        <v>0</v>
      </c>
      <c r="N38">
        <v>0</v>
      </c>
      <c r="O38">
        <v>0.25</v>
      </c>
      <c r="P38">
        <v>1</v>
      </c>
    </row>
    <row r="40" spans="2:16" ht="15.5" x14ac:dyDescent="0.35">
      <c r="C40" s="76" t="s">
        <v>74</v>
      </c>
    </row>
    <row r="41" spans="2:16" ht="15.5" x14ac:dyDescent="0.35">
      <c r="C41" s="1"/>
    </row>
    <row r="42" spans="2:16" ht="15.5" x14ac:dyDescent="0.35">
      <c r="C42" s="50"/>
      <c r="D42" t="s">
        <v>50</v>
      </c>
      <c r="F42" s="51" t="s">
        <v>73</v>
      </c>
      <c r="G42" s="54">
        <v>3</v>
      </c>
      <c r="J42" t="s">
        <v>52</v>
      </c>
    </row>
    <row r="43" spans="2:16" x14ac:dyDescent="0.35">
      <c r="D43" s="49">
        <f t="array" ref="D43:I48">MMULT(TRANSPOSE(D26:I31),D26:I31)+B35*D33:I38</f>
        <v>6</v>
      </c>
      <c r="E43" s="49">
        <v>0</v>
      </c>
      <c r="F43" s="49">
        <v>0</v>
      </c>
      <c r="G43" s="49">
        <v>0</v>
      </c>
      <c r="H43" s="49">
        <v>-2</v>
      </c>
      <c r="I43" s="49">
        <v>-2</v>
      </c>
      <c r="J43" s="9">
        <f t="array" ref="J43:J48">MMULT(TRANSPOSE(D26:I31),C26:C31)</f>
        <v>-7.5</v>
      </c>
      <c r="K43" s="2"/>
    </row>
    <row r="44" spans="2:16" x14ac:dyDescent="0.35">
      <c r="D44" s="49">
        <v>0</v>
      </c>
      <c r="E44" s="49">
        <v>6</v>
      </c>
      <c r="F44" s="49">
        <v>-2</v>
      </c>
      <c r="G44" s="49">
        <v>-2</v>
      </c>
      <c r="H44" s="49">
        <v>0</v>
      </c>
      <c r="I44" s="49">
        <v>0</v>
      </c>
      <c r="J44" s="9">
        <v>7.5</v>
      </c>
      <c r="K44" s="2"/>
    </row>
    <row r="45" spans="2:16" x14ac:dyDescent="0.35">
      <c r="D45" s="49">
        <v>0</v>
      </c>
      <c r="E45" s="49">
        <v>-2</v>
      </c>
      <c r="F45" s="49">
        <v>5</v>
      </c>
      <c r="G45" s="49">
        <v>0</v>
      </c>
      <c r="H45" s="49">
        <v>0</v>
      </c>
      <c r="I45" s="49">
        <v>0</v>
      </c>
      <c r="J45" s="9">
        <v>-0.5</v>
      </c>
      <c r="K45" s="2"/>
    </row>
    <row r="46" spans="2:16" x14ac:dyDescent="0.35">
      <c r="D46" s="49">
        <v>0</v>
      </c>
      <c r="E46" s="49">
        <v>-2</v>
      </c>
      <c r="F46" s="49">
        <v>0</v>
      </c>
      <c r="G46" s="49">
        <v>5</v>
      </c>
      <c r="H46" s="49">
        <v>0</v>
      </c>
      <c r="I46" s="49">
        <v>0</v>
      </c>
      <c r="J46" s="9">
        <v>-4.5</v>
      </c>
      <c r="K46" s="2"/>
    </row>
    <row r="47" spans="2:16" x14ac:dyDescent="0.35">
      <c r="D47" s="49">
        <v>-2</v>
      </c>
      <c r="E47" s="49">
        <v>0</v>
      </c>
      <c r="F47" s="49">
        <v>0</v>
      </c>
      <c r="G47" s="49">
        <v>0</v>
      </c>
      <c r="H47" s="49">
        <v>5</v>
      </c>
      <c r="I47" s="49">
        <v>0</v>
      </c>
      <c r="J47" s="9">
        <v>4.5</v>
      </c>
      <c r="K47" s="2"/>
    </row>
    <row r="48" spans="2:16" x14ac:dyDescent="0.35">
      <c r="D48" s="49">
        <v>-2</v>
      </c>
      <c r="E48" s="49">
        <v>0</v>
      </c>
      <c r="F48" s="49">
        <v>0</v>
      </c>
      <c r="G48" s="49">
        <v>0</v>
      </c>
      <c r="H48" s="49">
        <v>0</v>
      </c>
      <c r="I48" s="49">
        <v>5</v>
      </c>
      <c r="J48" s="9">
        <v>0.5</v>
      </c>
      <c r="K48" s="2"/>
    </row>
    <row r="49" spans="4:11" x14ac:dyDescent="0.35">
      <c r="D49" s="2"/>
      <c r="E49" s="2"/>
      <c r="F49" s="2"/>
      <c r="G49" s="2"/>
      <c r="H49" s="2"/>
      <c r="I49" s="2"/>
      <c r="J49" s="2"/>
      <c r="K49" s="2"/>
    </row>
    <row r="50" spans="4:11" x14ac:dyDescent="0.35">
      <c r="D50" s="2" t="s">
        <v>75</v>
      </c>
      <c r="E50" s="2"/>
      <c r="F50" s="2"/>
      <c r="G50" s="2"/>
      <c r="H50" s="2"/>
      <c r="I50" s="2"/>
      <c r="J50" s="2" t="s">
        <v>52</v>
      </c>
      <c r="K50" s="77" t="s">
        <v>35</v>
      </c>
    </row>
    <row r="51" spans="4:11" x14ac:dyDescent="0.35">
      <c r="D51" s="78">
        <f t="array" ref="D51:I56">MINVERSE(D43:I48)</f>
        <v>0.22727272727272729</v>
      </c>
      <c r="E51" s="78">
        <v>0</v>
      </c>
      <c r="F51" s="78">
        <v>0</v>
      </c>
      <c r="G51" s="78">
        <v>0</v>
      </c>
      <c r="H51" s="78">
        <v>9.0909090909090898E-2</v>
      </c>
      <c r="I51" s="78">
        <v>9.0909090909090898E-2</v>
      </c>
      <c r="J51" s="9">
        <f>J43</f>
        <v>-7.5</v>
      </c>
      <c r="K51" s="77">
        <f t="array" ref="K51:K56">MMULT(D51:I56,J51:J56)</f>
        <v>-1.25</v>
      </c>
    </row>
    <row r="52" spans="4:11" x14ac:dyDescent="0.35">
      <c r="D52" s="78">
        <v>0</v>
      </c>
      <c r="E52" s="78">
        <v>0.22727272727272729</v>
      </c>
      <c r="F52" s="78">
        <v>9.0909090909090898E-2</v>
      </c>
      <c r="G52" s="78">
        <v>9.0909090909090898E-2</v>
      </c>
      <c r="H52" s="78">
        <v>0</v>
      </c>
      <c r="I52" s="78">
        <v>0</v>
      </c>
      <c r="J52" s="9">
        <f t="shared" ref="J52:J56" si="2">J44</f>
        <v>7.5</v>
      </c>
      <c r="K52" s="77">
        <v>1.25</v>
      </c>
    </row>
    <row r="53" spans="4:11" x14ac:dyDescent="0.35">
      <c r="D53" s="78">
        <v>0</v>
      </c>
      <c r="E53" s="78">
        <v>9.0909090909090912E-2</v>
      </c>
      <c r="F53" s="78">
        <v>0.23636363636363636</v>
      </c>
      <c r="G53" s="78">
        <v>3.6363636363636362E-2</v>
      </c>
      <c r="H53" s="78">
        <v>0</v>
      </c>
      <c r="I53" s="78">
        <v>0</v>
      </c>
      <c r="J53" s="9">
        <f t="shared" si="2"/>
        <v>-0.5</v>
      </c>
      <c r="K53" s="77">
        <v>0.40000000000000008</v>
      </c>
    </row>
    <row r="54" spans="4:11" x14ac:dyDescent="0.35">
      <c r="D54" s="78">
        <v>0</v>
      </c>
      <c r="E54" s="78">
        <v>9.0909090909090898E-2</v>
      </c>
      <c r="F54" s="78">
        <v>3.6363636363636362E-2</v>
      </c>
      <c r="G54" s="78">
        <v>0.23636363636363636</v>
      </c>
      <c r="H54" s="78">
        <v>0</v>
      </c>
      <c r="I54" s="78">
        <v>0</v>
      </c>
      <c r="J54" s="9">
        <f t="shared" si="2"/>
        <v>-4.5</v>
      </c>
      <c r="K54" s="77">
        <v>-0.40000000000000013</v>
      </c>
    </row>
    <row r="55" spans="4:11" x14ac:dyDescent="0.35">
      <c r="D55" s="78">
        <v>9.0909090909090912E-2</v>
      </c>
      <c r="E55" s="78">
        <v>0</v>
      </c>
      <c r="F55" s="78">
        <v>0</v>
      </c>
      <c r="G55" s="78">
        <v>0</v>
      </c>
      <c r="H55" s="78">
        <v>0.23636363636363636</v>
      </c>
      <c r="I55" s="78">
        <v>3.6363636363636362E-2</v>
      </c>
      <c r="J55" s="9">
        <f t="shared" si="2"/>
        <v>4.5</v>
      </c>
      <c r="K55" s="77">
        <v>0.4</v>
      </c>
    </row>
    <row r="56" spans="4:11" x14ac:dyDescent="0.35">
      <c r="D56" s="78">
        <v>9.0909090909090898E-2</v>
      </c>
      <c r="E56" s="78">
        <v>0</v>
      </c>
      <c r="F56" s="78">
        <v>0</v>
      </c>
      <c r="G56" s="78">
        <v>0</v>
      </c>
      <c r="H56" s="78">
        <v>3.6363636363636362E-2</v>
      </c>
      <c r="I56" s="78">
        <v>0.23636363636363636</v>
      </c>
      <c r="J56" s="9">
        <f t="shared" si="2"/>
        <v>0.5</v>
      </c>
      <c r="K56" s="77">
        <v>-0.39999999999999991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6146" r:id="rId4">
          <objectPr defaultSize="0" autoPict="0" r:id="rId5">
            <anchor moveWithCells="1" sizeWithCells="1">
              <from>
                <xdr:col>5</xdr:col>
                <xdr:colOff>1244600</xdr:colOff>
                <xdr:row>38</xdr:row>
                <xdr:rowOff>152400</xdr:rowOff>
              </from>
              <to>
                <xdr:col>8</xdr:col>
                <xdr:colOff>527050</xdr:colOff>
                <xdr:row>40</xdr:row>
                <xdr:rowOff>63500</xdr:rowOff>
              </to>
            </anchor>
          </objectPr>
        </oleObject>
      </mc:Choice>
      <mc:Fallback>
        <oleObject progId="Equation.3" shapeId="6146" r:id="rId4"/>
      </mc:Fallback>
    </mc:AlternateContent>
    <mc:AlternateContent xmlns:mc="http://schemas.openxmlformats.org/markup-compatibility/2006">
      <mc:Choice Requires="x14">
        <oleObject progId="Equation.3" shapeId="6145" r:id="rId6">
          <objectPr defaultSize="0" autoPict="0" r:id="rId7">
            <anchor moveWithCells="1" sizeWithCells="1">
              <from>
                <xdr:col>5</xdr:col>
                <xdr:colOff>1257300</xdr:colOff>
                <xdr:row>39</xdr:row>
                <xdr:rowOff>196850</xdr:rowOff>
              </from>
              <to>
                <xdr:col>8</xdr:col>
                <xdr:colOff>406400</xdr:colOff>
                <xdr:row>41</xdr:row>
                <xdr:rowOff>76200</xdr:rowOff>
              </to>
            </anchor>
          </objectPr>
        </oleObject>
      </mc:Choice>
      <mc:Fallback>
        <oleObject progId="Equation.3" shapeId="6145" r:id="rId6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659CF-D648-4872-94EA-F994BA69FDB2}">
  <dimension ref="A1:P31"/>
  <sheetViews>
    <sheetView tabSelected="1" topLeftCell="A11" zoomScale="115" zoomScaleNormal="115" workbookViewId="0">
      <selection activeCell="C13" sqref="C13"/>
    </sheetView>
  </sheetViews>
  <sheetFormatPr defaultRowHeight="14.5" x14ac:dyDescent="0.35"/>
  <sheetData>
    <row r="1" spans="1:16" x14ac:dyDescent="0.35">
      <c r="A1" s="5" t="s">
        <v>61</v>
      </c>
      <c r="E1" s="52"/>
      <c r="F1" s="53"/>
      <c r="G1" s="52"/>
      <c r="H1" s="52"/>
      <c r="I1" s="2"/>
      <c r="K1" s="54"/>
    </row>
    <row r="2" spans="1:16" x14ac:dyDescent="0.35">
      <c r="B2" s="51" t="s">
        <v>33</v>
      </c>
    </row>
    <row r="3" spans="1:16" x14ac:dyDescent="0.35">
      <c r="B3" s="55" t="s">
        <v>0</v>
      </c>
      <c r="E3" s="56" t="s">
        <v>62</v>
      </c>
      <c r="F3" s="57"/>
      <c r="G3" s="58" t="s">
        <v>63</v>
      </c>
      <c r="H3" s="56"/>
      <c r="I3" s="56"/>
      <c r="J3" s="56"/>
      <c r="K3" s="56"/>
      <c r="L3" s="57"/>
    </row>
    <row r="4" spans="1:16" x14ac:dyDescent="0.35">
      <c r="B4" s="59">
        <v>35</v>
      </c>
      <c r="E4" s="67">
        <v>1</v>
      </c>
      <c r="F4" s="68">
        <v>0</v>
      </c>
      <c r="G4" s="71">
        <v>1</v>
      </c>
      <c r="H4" s="49">
        <v>0</v>
      </c>
      <c r="I4" s="49">
        <v>0</v>
      </c>
      <c r="J4" s="49">
        <v>0</v>
      </c>
      <c r="K4" s="49">
        <v>0</v>
      </c>
      <c r="L4" s="72">
        <v>0</v>
      </c>
    </row>
    <row r="5" spans="1:16" x14ac:dyDescent="0.35">
      <c r="B5" s="59">
        <v>50</v>
      </c>
      <c r="E5" s="67">
        <v>0</v>
      </c>
      <c r="F5" s="68">
        <v>1</v>
      </c>
      <c r="G5" s="71">
        <v>0</v>
      </c>
      <c r="H5" s="49">
        <v>1</v>
      </c>
      <c r="I5" s="49">
        <v>0</v>
      </c>
      <c r="J5" s="49">
        <v>0</v>
      </c>
      <c r="K5" s="49">
        <v>0</v>
      </c>
      <c r="L5" s="72">
        <v>0</v>
      </c>
    </row>
    <row r="6" spans="1:16" x14ac:dyDescent="0.35">
      <c r="B6" s="59">
        <v>42</v>
      </c>
      <c r="E6" s="67">
        <v>1</v>
      </c>
      <c r="F6" s="68">
        <v>0</v>
      </c>
      <c r="G6" s="71">
        <v>0</v>
      </c>
      <c r="H6" s="49">
        <v>0</v>
      </c>
      <c r="I6" s="49">
        <v>1</v>
      </c>
      <c r="J6" s="49">
        <v>0</v>
      </c>
      <c r="K6" s="49">
        <v>0</v>
      </c>
      <c r="L6" s="72">
        <v>0</v>
      </c>
    </row>
    <row r="7" spans="1:16" x14ac:dyDescent="0.35">
      <c r="B7" s="59">
        <v>38</v>
      </c>
      <c r="E7" s="67">
        <v>1</v>
      </c>
      <c r="F7" s="68">
        <v>0</v>
      </c>
      <c r="G7" s="71">
        <v>0</v>
      </c>
      <c r="H7" s="49">
        <v>0</v>
      </c>
      <c r="I7" s="49">
        <v>0</v>
      </c>
      <c r="J7" s="49">
        <v>1</v>
      </c>
      <c r="K7" s="49">
        <v>0</v>
      </c>
      <c r="L7" s="72">
        <v>0</v>
      </c>
    </row>
    <row r="8" spans="1:16" x14ac:dyDescent="0.35">
      <c r="B8" s="59">
        <v>47</v>
      </c>
      <c r="E8" s="67">
        <v>0</v>
      </c>
      <c r="F8" s="68">
        <v>1</v>
      </c>
      <c r="G8" s="71">
        <v>0</v>
      </c>
      <c r="H8" s="49">
        <v>0</v>
      </c>
      <c r="I8" s="49">
        <v>0</v>
      </c>
      <c r="J8" s="49">
        <v>0</v>
      </c>
      <c r="K8" s="49">
        <v>1</v>
      </c>
      <c r="L8" s="72">
        <v>0</v>
      </c>
    </row>
    <row r="9" spans="1:16" x14ac:dyDescent="0.35">
      <c r="B9" s="55">
        <v>43</v>
      </c>
      <c r="E9" s="69">
        <v>0</v>
      </c>
      <c r="F9" s="70">
        <v>1</v>
      </c>
      <c r="G9" s="73">
        <v>0</v>
      </c>
      <c r="H9" s="74">
        <v>0</v>
      </c>
      <c r="I9" s="74">
        <v>0</v>
      </c>
      <c r="J9" s="74">
        <v>0</v>
      </c>
      <c r="K9" s="74">
        <v>0</v>
      </c>
      <c r="L9" s="75">
        <v>1</v>
      </c>
      <c r="O9" t="s">
        <v>51</v>
      </c>
      <c r="P9">
        <f>'linear (random) model'!B35</f>
        <v>3</v>
      </c>
    </row>
    <row r="10" spans="1:16" x14ac:dyDescent="0.35">
      <c r="E10" s="52"/>
      <c r="F10" s="53"/>
      <c r="G10" s="52"/>
      <c r="H10" s="52"/>
      <c r="I10" s="2"/>
      <c r="K10" s="54"/>
    </row>
    <row r="11" spans="1:16" x14ac:dyDescent="0.35">
      <c r="E11" s="52"/>
      <c r="F11" s="53"/>
      <c r="G11" s="52"/>
      <c r="H11" s="52"/>
      <c r="I11" s="2"/>
      <c r="K11" s="54"/>
    </row>
    <row r="12" spans="1:16" x14ac:dyDescent="0.35">
      <c r="E12" s="60" t="s">
        <v>1</v>
      </c>
      <c r="F12" s="61" t="s">
        <v>59</v>
      </c>
      <c r="G12" s="60"/>
      <c r="H12" s="52"/>
      <c r="I12" s="2"/>
      <c r="K12" s="54"/>
      <c r="M12" s="3" t="s">
        <v>2</v>
      </c>
    </row>
    <row r="13" spans="1:16" x14ac:dyDescent="0.35">
      <c r="B13" s="5"/>
      <c r="C13" t="s">
        <v>64</v>
      </c>
      <c r="D13" t="s">
        <v>65</v>
      </c>
      <c r="E13" s="3" t="s">
        <v>60</v>
      </c>
      <c r="F13" s="3" t="s">
        <v>66</v>
      </c>
      <c r="G13" s="3"/>
      <c r="I13" s="2"/>
      <c r="K13" s="54"/>
      <c r="M13" s="3" t="s">
        <v>67</v>
      </c>
    </row>
    <row r="14" spans="1:16" x14ac:dyDescent="0.35">
      <c r="E14" t="s">
        <v>68</v>
      </c>
      <c r="M14" t="s">
        <v>52</v>
      </c>
      <c r="O14" t="s">
        <v>69</v>
      </c>
      <c r="P14" t="s">
        <v>70</v>
      </c>
    </row>
    <row r="15" spans="1:16" x14ac:dyDescent="0.35">
      <c r="C15" t="s">
        <v>71</v>
      </c>
      <c r="E15" s="62">
        <f t="array" ref="E15:F16">MMULT(TRANSPOSE(E4:F9),E4:F9)</f>
        <v>3</v>
      </c>
      <c r="F15" s="62">
        <v>0</v>
      </c>
      <c r="G15" s="62">
        <f t="array" ref="G15:L16">MMULT(TRANSPOSE(E4:F9),G4:L9)</f>
        <v>1</v>
      </c>
      <c r="H15" s="62">
        <v>0</v>
      </c>
      <c r="I15" s="62">
        <v>1</v>
      </c>
      <c r="J15" s="62">
        <v>1</v>
      </c>
      <c r="K15" s="62">
        <v>0</v>
      </c>
      <c r="L15" s="62">
        <v>0</v>
      </c>
      <c r="M15">
        <f t="array" ref="M15:M16">MMULT(TRANSPOSE(E4:F9),B4:B9)</f>
        <v>115</v>
      </c>
      <c r="O15" s="63">
        <f t="array" ref="O15:O22">MMULT(MINVERSE(E15:L22),M15:M22)</f>
        <v>38.157894736842103</v>
      </c>
    </row>
    <row r="16" spans="1:16" x14ac:dyDescent="0.35">
      <c r="E16" s="62">
        <v>0</v>
      </c>
      <c r="F16" s="62">
        <v>3</v>
      </c>
      <c r="G16" s="62">
        <v>0</v>
      </c>
      <c r="H16" s="62">
        <v>1</v>
      </c>
      <c r="I16" s="62">
        <v>0</v>
      </c>
      <c r="J16" s="62">
        <v>0</v>
      </c>
      <c r="K16" s="62">
        <v>1</v>
      </c>
      <c r="L16" s="62">
        <v>1</v>
      </c>
      <c r="M16">
        <v>140</v>
      </c>
      <c r="O16" s="63">
        <v>46.842105263157897</v>
      </c>
    </row>
    <row r="17" spans="3:16" x14ac:dyDescent="0.35">
      <c r="E17" s="62">
        <f t="array" ref="E17:F22">TRANSPOSE(G15:L16)</f>
        <v>1</v>
      </c>
      <c r="F17" s="62">
        <v>0</v>
      </c>
      <c r="G17" s="65">
        <f t="array" ref="G17:L22">'linear (random) model'!D43:I48</f>
        <v>6</v>
      </c>
      <c r="H17" s="65">
        <v>0</v>
      </c>
      <c r="I17" s="65">
        <v>0</v>
      </c>
      <c r="J17" s="65">
        <v>0</v>
      </c>
      <c r="K17" s="65">
        <v>-2</v>
      </c>
      <c r="L17" s="65">
        <v>-2</v>
      </c>
      <c r="M17">
        <f t="array" ref="M17:M22">MMULT(TRANSPOSE(G4:L9),B4:B9)</f>
        <v>35</v>
      </c>
      <c r="O17" s="64">
        <v>-1.0526315789473646</v>
      </c>
      <c r="P17">
        <f>SQRT(1-G26*P9)</f>
        <v>0.42694845209292476</v>
      </c>
    </row>
    <row r="18" spans="3:16" x14ac:dyDescent="0.35">
      <c r="E18" s="62">
        <v>0</v>
      </c>
      <c r="F18" s="62">
        <v>1</v>
      </c>
      <c r="G18" s="65">
        <v>0</v>
      </c>
      <c r="H18" s="65">
        <v>6</v>
      </c>
      <c r="I18" s="65">
        <v>-2</v>
      </c>
      <c r="J18" s="65">
        <v>-2</v>
      </c>
      <c r="K18" s="65">
        <v>0</v>
      </c>
      <c r="L18" s="65">
        <v>0</v>
      </c>
      <c r="M18">
        <v>50</v>
      </c>
      <c r="O18" s="64">
        <v>1.0526315789473715</v>
      </c>
    </row>
    <row r="19" spans="3:16" x14ac:dyDescent="0.35">
      <c r="E19" s="62">
        <v>1</v>
      </c>
      <c r="F19" s="62">
        <v>0</v>
      </c>
      <c r="G19" s="65">
        <v>0</v>
      </c>
      <c r="H19" s="65">
        <v>-2</v>
      </c>
      <c r="I19" s="65">
        <v>5</v>
      </c>
      <c r="J19" s="65">
        <v>0</v>
      </c>
      <c r="K19" s="65">
        <v>0</v>
      </c>
      <c r="L19" s="65">
        <v>0</v>
      </c>
      <c r="M19">
        <v>42</v>
      </c>
      <c r="O19" s="64">
        <v>1.189473684210522</v>
      </c>
    </row>
    <row r="20" spans="3:16" x14ac:dyDescent="0.35">
      <c r="E20" s="62">
        <v>1</v>
      </c>
      <c r="F20" s="62">
        <v>0</v>
      </c>
      <c r="G20" s="65">
        <v>0</v>
      </c>
      <c r="H20" s="65">
        <v>-2</v>
      </c>
      <c r="I20" s="65">
        <v>0</v>
      </c>
      <c r="J20" s="65">
        <v>5</v>
      </c>
      <c r="K20" s="65">
        <v>0</v>
      </c>
      <c r="L20" s="65">
        <v>0</v>
      </c>
      <c r="M20">
        <v>38</v>
      </c>
      <c r="O20" s="64">
        <v>0.38947368421052775</v>
      </c>
    </row>
    <row r="21" spans="3:16" x14ac:dyDescent="0.35">
      <c r="E21" s="62">
        <v>0</v>
      </c>
      <c r="F21" s="62">
        <v>1</v>
      </c>
      <c r="G21" s="65">
        <v>-2</v>
      </c>
      <c r="H21" s="65">
        <v>0</v>
      </c>
      <c r="I21" s="65">
        <v>0</v>
      </c>
      <c r="J21" s="65">
        <v>0</v>
      </c>
      <c r="K21" s="65">
        <v>5</v>
      </c>
      <c r="L21" s="65">
        <v>0</v>
      </c>
      <c r="M21">
        <v>47</v>
      </c>
      <c r="O21" s="64">
        <v>-0.38947368421052442</v>
      </c>
      <c r="P21">
        <f>SQRT(1-K30*P9)</f>
        <v>0.40662043691578853</v>
      </c>
    </row>
    <row r="22" spans="3:16" x14ac:dyDescent="0.35">
      <c r="E22" s="62">
        <v>0</v>
      </c>
      <c r="F22" s="62">
        <v>1</v>
      </c>
      <c r="G22" s="65">
        <v>-2</v>
      </c>
      <c r="H22" s="65">
        <v>0</v>
      </c>
      <c r="I22" s="65">
        <v>0</v>
      </c>
      <c r="J22" s="65">
        <v>0</v>
      </c>
      <c r="K22" s="65">
        <v>0</v>
      </c>
      <c r="L22" s="65">
        <v>5</v>
      </c>
      <c r="M22">
        <v>43</v>
      </c>
      <c r="O22" s="64">
        <v>-1.1894736842105278</v>
      </c>
      <c r="P22">
        <f>SQRT(1-L31*P9)</f>
        <v>0.40662043691578853</v>
      </c>
    </row>
    <row r="24" spans="3:16" x14ac:dyDescent="0.35">
      <c r="E24">
        <f t="array" ref="E24:L31">MINVERSE(E15:L22)</f>
        <v>0.4612751390671801</v>
      </c>
      <c r="F24">
        <v>7.5310226786478363E-2</v>
      </c>
      <c r="G24">
        <v>-0.11852802738553699</v>
      </c>
      <c r="H24">
        <v>-0.10098416773641418</v>
      </c>
      <c r="I24">
        <v>-0.13264869490800169</v>
      </c>
      <c r="J24">
        <v>-0.13264869490800169</v>
      </c>
      <c r="K24">
        <v>-6.2473256311510468E-2</v>
      </c>
      <c r="L24">
        <v>-6.2473256311510468E-2</v>
      </c>
    </row>
    <row r="25" spans="3:16" x14ac:dyDescent="0.35">
      <c r="C25" s="2" t="s">
        <v>72</v>
      </c>
      <c r="E25">
        <v>7.5310226786478363E-2</v>
      </c>
      <c r="F25">
        <v>0.4612751390671801</v>
      </c>
      <c r="G25">
        <v>-0.10098416773641417</v>
      </c>
      <c r="H25">
        <v>-0.11852802738553699</v>
      </c>
      <c r="I25">
        <v>-6.2473256311510468E-2</v>
      </c>
      <c r="J25">
        <v>-6.2473256311510468E-2</v>
      </c>
      <c r="K25">
        <v>-0.13264869490800169</v>
      </c>
      <c r="L25">
        <v>-0.13264869490800169</v>
      </c>
    </row>
    <row r="26" spans="3:16" x14ac:dyDescent="0.35">
      <c r="E26">
        <v>-0.118528027385537</v>
      </c>
      <c r="F26">
        <v>-0.10098416773641417</v>
      </c>
      <c r="G26">
        <v>0.27257167308515184</v>
      </c>
      <c r="H26">
        <v>4.45014976465554E-2</v>
      </c>
      <c r="I26">
        <v>4.1506204535729556E-2</v>
      </c>
      <c r="J26">
        <v>4.1506204535729556E-2</v>
      </c>
      <c r="K26">
        <v>0.12922550278134357</v>
      </c>
      <c r="L26">
        <v>0.12922550278134357</v>
      </c>
    </row>
    <row r="27" spans="3:16" x14ac:dyDescent="0.35">
      <c r="E27">
        <v>-0.10098416773641417</v>
      </c>
      <c r="F27">
        <v>-0.11852802738553696</v>
      </c>
      <c r="G27">
        <v>4.4501497646555394E-2</v>
      </c>
      <c r="H27">
        <v>0.27257167308515184</v>
      </c>
      <c r="I27">
        <v>0.12922550278134357</v>
      </c>
      <c r="J27">
        <v>0.12922550278134357</v>
      </c>
      <c r="K27">
        <v>4.1506204535729549E-2</v>
      </c>
      <c r="L27">
        <v>4.1506204535729549E-2</v>
      </c>
    </row>
    <row r="28" spans="3:16" x14ac:dyDescent="0.35">
      <c r="E28">
        <v>-0.13264869490800171</v>
      </c>
      <c r="F28">
        <v>-6.2473256311510468E-2</v>
      </c>
      <c r="G28">
        <v>4.1506204535729556E-2</v>
      </c>
      <c r="H28">
        <v>0.12922550278134357</v>
      </c>
      <c r="I28">
        <v>0.27821994009413775</v>
      </c>
      <c r="J28">
        <v>7.8219940094137769E-2</v>
      </c>
      <c r="K28">
        <v>2.9097133076593909E-2</v>
      </c>
      <c r="L28">
        <v>2.9097133076593909E-2</v>
      </c>
    </row>
    <row r="29" spans="3:16" x14ac:dyDescent="0.35">
      <c r="E29">
        <v>-0.13264869490800169</v>
      </c>
      <c r="F29">
        <v>-6.2473256311510461E-2</v>
      </c>
      <c r="G29">
        <v>4.1506204535729556E-2</v>
      </c>
      <c r="H29">
        <v>0.12922550278134359</v>
      </c>
      <c r="I29">
        <v>7.8219940094137755E-2</v>
      </c>
      <c r="J29">
        <v>0.27821994009413775</v>
      </c>
      <c r="K29">
        <v>2.9097133076593912E-2</v>
      </c>
      <c r="L29">
        <v>2.9097133076593912E-2</v>
      </c>
    </row>
    <row r="30" spans="3:16" x14ac:dyDescent="0.35">
      <c r="E30">
        <v>-6.2473256311510468E-2</v>
      </c>
      <c r="F30">
        <v>-0.13264869490800166</v>
      </c>
      <c r="G30">
        <v>0.12922550278134357</v>
      </c>
      <c r="H30">
        <v>4.1506204535729556E-2</v>
      </c>
      <c r="I30">
        <v>2.9097133076593912E-2</v>
      </c>
      <c r="J30">
        <v>2.9097133076593916E-2</v>
      </c>
      <c r="K30" s="66">
        <v>0.27821994009413775</v>
      </c>
      <c r="L30">
        <v>7.8219940094137755E-2</v>
      </c>
    </row>
    <row r="31" spans="3:16" x14ac:dyDescent="0.35">
      <c r="E31">
        <v>-6.2473256311510468E-2</v>
      </c>
      <c r="F31">
        <v>-0.13264869490800169</v>
      </c>
      <c r="G31">
        <v>0.12922550278134357</v>
      </c>
      <c r="H31">
        <v>4.1506204535729556E-2</v>
      </c>
      <c r="I31">
        <v>2.9097133076593912E-2</v>
      </c>
      <c r="J31">
        <v>2.9097133076593919E-2</v>
      </c>
      <c r="K31">
        <v>7.8219940094137755E-2</v>
      </c>
      <c r="L31" s="66">
        <v>0.27821994009413775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84BDAE98E23249A2FA786884A9D84D" ma:contentTypeVersion="10" ma:contentTypeDescription="Create a new document." ma:contentTypeScope="" ma:versionID="43f7668d941580042aa9fd6cd6ee4982">
  <xsd:schema xmlns:xsd="http://www.w3.org/2001/XMLSchema" xmlns:xs="http://www.w3.org/2001/XMLSchema" xmlns:p="http://schemas.microsoft.com/office/2006/metadata/properties" xmlns:ns3="5b271ce3-8e8e-4dcd-b9c1-4e3d95bc7c65" targetNamespace="http://schemas.microsoft.com/office/2006/metadata/properties" ma:root="true" ma:fieldsID="1d49279897f93e60417058a523379f13" ns3:_="">
    <xsd:import namespace="5b271ce3-8e8e-4dcd-b9c1-4e3d95bc7c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271ce3-8e8e-4dcd-b9c1-4e3d95bc7c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60FF96-34C4-4E8B-889D-297A03C1F1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b271ce3-8e8e-4dcd-b9c1-4e3d95bc7c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3F48E-6F77-4F6D-9AFD-EB89CC55DC8A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5b271ce3-8e8e-4dcd-b9c1-4e3d95bc7c65"/>
  </ds:schemaRefs>
</ds:datastoreItem>
</file>

<file path=customXml/itemProps3.xml><?xml version="1.0" encoding="utf-8"?>
<ds:datastoreItem xmlns:ds="http://schemas.openxmlformats.org/officeDocument/2006/customXml" ds:itemID="{89E2722E-1C55-4573-B283-E127119E57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rules for A-inverse</vt:lpstr>
      <vt:lpstr>linear (random) model</vt:lpstr>
      <vt:lpstr>mixed model</vt:lpstr>
    </vt:vector>
  </TitlesOfParts>
  <Company>University of New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Julius van der Werf</dc:creator>
  <cp:lastModifiedBy>Julius van der Werf</cp:lastModifiedBy>
  <dcterms:created xsi:type="dcterms:W3CDTF">2020-11-02T00:43:43Z</dcterms:created>
  <dcterms:modified xsi:type="dcterms:W3CDTF">2026-02-03T05:47:43Z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0x0101003B84BDAE98E23249A2FA786884A9D84D</vt:lpwstr>
  </property>
</Properties>
</file>