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15" windowWidth="4110" windowHeight="2985" activeTab="0"/>
  </bookViews>
  <sheets>
    <sheet name="Instructions" sheetId="1" r:id="rId1"/>
    <sheet name="INPUT" sheetId="2" r:id="rId2"/>
    <sheet name="RESULTS" sheetId="3" r:id="rId3"/>
  </sheets>
  <definedNames>
    <definedName name="nt" localSheetId="1">'INPUT'!$A$3</definedName>
    <definedName name="nt">'RESULTS'!$B$5</definedName>
  </definedNames>
  <calcPr fullCalcOnLoad="1"/>
</workbook>
</file>

<file path=xl/sharedStrings.xml><?xml version="1.0" encoding="utf-8"?>
<sst xmlns="http://schemas.openxmlformats.org/spreadsheetml/2006/main" count="1098" uniqueCount="112">
  <si>
    <t>Stand. Dev</t>
  </si>
  <si>
    <t>Name</t>
  </si>
  <si>
    <t xml:space="preserve">Economic  </t>
  </si>
  <si>
    <t xml:space="preserve">Phenotypic  </t>
  </si>
  <si>
    <t>Units</t>
  </si>
  <si>
    <t>Accuracy of Index</t>
  </si>
  <si>
    <t>%</t>
  </si>
  <si>
    <t>Trait</t>
  </si>
  <si>
    <t>own</t>
  </si>
  <si>
    <t>sire</t>
  </si>
  <si>
    <t>dam</t>
  </si>
  <si>
    <t>full sibs</t>
  </si>
  <si>
    <t>half sibs</t>
  </si>
  <si>
    <t>progeny</t>
  </si>
  <si>
    <t>fulls sibs</t>
  </si>
  <si>
    <t>c2 among</t>
  </si>
  <si>
    <t>Parameters</t>
  </si>
  <si>
    <t>light blue cells</t>
  </si>
  <si>
    <t>MT-EBV</t>
  </si>
  <si>
    <t>ST-EBV</t>
  </si>
  <si>
    <t>Number of records</t>
  </si>
  <si>
    <t xml:space="preserve">Nr of traits  </t>
  </si>
  <si>
    <t>Results</t>
  </si>
  <si>
    <t>ability</t>
  </si>
  <si>
    <t xml:space="preserve">         Accuracy</t>
  </si>
  <si>
    <t>Repeat</t>
  </si>
  <si>
    <t>Herit</t>
  </si>
  <si>
    <t>mic</t>
  </si>
  <si>
    <t>Enter data only in</t>
  </si>
  <si>
    <t>Physical</t>
  </si>
  <si>
    <t>Dollar value</t>
  </si>
  <si>
    <t xml:space="preserve">  </t>
  </si>
  <si>
    <t xml:space="preserve"> Genetic Covariance matrix as given (correlations below diagonal)</t>
  </si>
  <si>
    <t xml:space="preserve"> Residual Covariance matrix as given (correlations below diagonal) </t>
  </si>
  <si>
    <t xml:space="preserve"> </t>
  </si>
  <si>
    <t>kg</t>
  </si>
  <si>
    <t>ga gens.</t>
  </si>
  <si>
    <t>desired</t>
  </si>
  <si>
    <t>gains</t>
  </si>
  <si>
    <t>maxmum</t>
  </si>
  <si>
    <t>gain (ST)</t>
  </si>
  <si>
    <t xml:space="preserve">implicit </t>
  </si>
  <si>
    <t>criterion</t>
  </si>
  <si>
    <t>at gen'tion</t>
  </si>
  <si>
    <t>obtained</t>
  </si>
  <si>
    <t>econ. Val's</t>
  </si>
  <si>
    <t>mm</t>
  </si>
  <si>
    <t>nr of traits</t>
  </si>
  <si>
    <t>Correlations (phenotypic above, genetic below diagonal)</t>
  </si>
  <si>
    <t xml:space="preserve"> Covariance matrix POSITIVE DEFINITE </t>
  </si>
  <si>
    <t>Correlations actually used (phenotypic above, genetic below diagonal)</t>
  </si>
  <si>
    <t>Variance-Covariance matrix of MT_EBV"s</t>
  </si>
  <si>
    <t>Selection Index Weights</t>
  </si>
  <si>
    <t>Value</t>
  </si>
  <si>
    <t>objective</t>
  </si>
  <si>
    <t>SD Index</t>
  </si>
  <si>
    <t xml:space="preserve">    SD of breeding</t>
  </si>
  <si>
    <t xml:space="preserve">Response </t>
  </si>
  <si>
    <t>Genetic stand. deviation</t>
  </si>
  <si>
    <t xml:space="preserve">  Phys.</t>
  </si>
  <si>
    <t>$$ value</t>
  </si>
  <si>
    <t>Genetic SD</t>
  </si>
  <si>
    <t>$$</t>
  </si>
  <si>
    <t>See results sheet for outcomes</t>
  </si>
  <si>
    <t>-</t>
  </si>
  <si>
    <t>but remember that input is not read from this sheet</t>
  </si>
  <si>
    <t>wwt</t>
  </si>
  <si>
    <t>wwtm</t>
  </si>
  <si>
    <t>pwt</t>
  </si>
  <si>
    <t>pfat</t>
  </si>
  <si>
    <t>pemd</t>
  </si>
  <si>
    <t>ygfw</t>
  </si>
  <si>
    <t>nlw</t>
  </si>
  <si>
    <t>psc</t>
  </si>
  <si>
    <t xml:space="preserve"> Genetic</t>
  </si>
  <si>
    <t xml:space="preserve"> Residual   </t>
  </si>
  <si>
    <t xml:space="preserve"> Residual</t>
  </si>
  <si>
    <t>MTINDEX</t>
  </si>
  <si>
    <t>is a simple spreadsheet for selection index calculations</t>
  </si>
  <si>
    <t>it uses a macro, so you need to allow usage of macros</t>
  </si>
  <si>
    <t>(see Tools&gt;Security&gt;Macro Security)</t>
  </si>
  <si>
    <t>It does</t>
  </si>
  <si>
    <t>Work out basic selection index</t>
  </si>
  <si>
    <t>weights</t>
  </si>
  <si>
    <t>accuracy</t>
  </si>
  <si>
    <t>response per trait in $ and trait units</t>
  </si>
  <si>
    <t>This is per 'selection round'</t>
  </si>
  <si>
    <t>For response per year, multiply by</t>
  </si>
  <si>
    <t>i/(Lf+Lm), where i is selection intensity, and L is generation interval</t>
  </si>
  <si>
    <t>Typically you would calculate different indices for males and females</t>
  </si>
  <si>
    <t>Or even for different ages classes</t>
  </si>
  <si>
    <t>Check whether parameters are consistent</t>
  </si>
  <si>
    <t>Provide accuracy per trait EBV, from single trait and multiple trait information</t>
  </si>
  <si>
    <t>Provide covariance matrix about MT-EBVs</t>
  </si>
  <si>
    <t>It does not handle</t>
  </si>
  <si>
    <t>Multiple Stage Selection</t>
  </si>
  <si>
    <t>Instruction:</t>
  </si>
  <si>
    <t>Input on in light blue cells, others are protected</t>
  </si>
  <si>
    <t>To run the program, just click on the RUN button (if this does not work, you might have turned on the 'Select Objects' button on the drawing toolbar)</t>
  </si>
  <si>
    <t>Produced by</t>
  </si>
  <si>
    <t>Julius van der Werf</t>
  </si>
  <si>
    <t>University of New England</t>
  </si>
  <si>
    <t>Armidale, Australia</t>
  </si>
  <si>
    <t>julius.vanderwerf@une.edu.au</t>
  </si>
  <si>
    <t>http://www-personal.une.edu.au/~jvanderw/</t>
  </si>
  <si>
    <t>other tools:</t>
  </si>
  <si>
    <t>http://www-personal.une.edu.au/~jvanderw/software.htm</t>
  </si>
  <si>
    <t>Provide 'desired gains' indexes</t>
  </si>
  <si>
    <t>A NOTE on DESIRED GAINS</t>
  </si>
  <si>
    <t xml:space="preserve">1) Set your gains realistic, use maximal single trait responses as a guide. </t>
  </si>
  <si>
    <t>A genetic salgorithm is used to find the solutions, but is not optimized if gains can not be achieved.</t>
  </si>
  <si>
    <t>2) If you want to have no change, type in a desired change of 0.00001 (Xcel reads a zero as 'no value' which is treated as no desires for this trait)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</si>
</sst>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0.000"/>
    <numFmt numFmtId="174" formatCode="0.000000"/>
    <numFmt numFmtId="175" formatCode="0.00000"/>
    <numFmt numFmtId="176" formatCode="0.0"/>
    <numFmt numFmtId="177" formatCode="0.00000000"/>
    <numFmt numFmtId="178" formatCode="0.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0"/>
    <numFmt numFmtId="184" formatCode="&quot;$&quot;#,##0.00"/>
  </numFmts>
  <fonts count="20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color indexed="15"/>
      <name val="Arial"/>
      <family val="2"/>
    </font>
    <font>
      <sz val="9"/>
      <name val="Arial"/>
      <family val="2"/>
    </font>
    <font>
      <b/>
      <sz val="8"/>
      <color indexed="15"/>
      <name val="Arial"/>
      <family val="2"/>
    </font>
    <font>
      <sz val="12"/>
      <name val="Arial"/>
      <family val="2"/>
    </font>
    <font>
      <sz val="10"/>
      <color indexed="15"/>
      <name val="Arial"/>
      <family val="2"/>
    </font>
    <font>
      <b/>
      <sz val="14"/>
      <name val="Arial"/>
      <family val="2"/>
    </font>
    <font>
      <b/>
      <sz val="10"/>
      <color indexed="4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41"/>
      <name val="Arial"/>
      <family val="2"/>
    </font>
    <font>
      <sz val="10"/>
      <color indexed="13"/>
      <name val="Arial"/>
      <family val="2"/>
    </font>
    <font>
      <u val="single"/>
      <sz val="10"/>
      <color indexed="12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 horizontal="center"/>
    </xf>
    <xf numFmtId="2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173" fontId="0" fillId="6" borderId="0" xfId="0" applyNumberFormat="1" applyFill="1" applyBorder="1" applyAlignment="1">
      <alignment horizontal="center"/>
    </xf>
    <xf numFmtId="0" fontId="5" fillId="7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7" fillId="7" borderId="0" xfId="0" applyFont="1" applyFill="1" applyAlignment="1">
      <alignment/>
    </xf>
    <xf numFmtId="0" fontId="0" fillId="6" borderId="1" xfId="0" applyFill="1" applyBorder="1" applyAlignment="1">
      <alignment horizontal="center"/>
    </xf>
    <xf numFmtId="173" fontId="0" fillId="6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7" borderId="0" xfId="0" applyFill="1" applyAlignment="1">
      <alignment/>
    </xf>
    <xf numFmtId="2" fontId="0" fillId="8" borderId="2" xfId="0" applyNumberFormat="1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6" borderId="5" xfId="0" applyFill="1" applyBorder="1" applyAlignment="1">
      <alignment horizontal="center"/>
    </xf>
    <xf numFmtId="173" fontId="0" fillId="6" borderId="4" xfId="0" applyNumberFormat="1" applyFill="1" applyBorder="1" applyAlignment="1">
      <alignment horizontal="center"/>
    </xf>
    <xf numFmtId="173" fontId="0" fillId="6" borderId="5" xfId="0" applyNumberFormat="1" applyFill="1" applyBorder="1" applyAlignment="1">
      <alignment horizontal="center"/>
    </xf>
    <xf numFmtId="0" fontId="2" fillId="6" borderId="6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center"/>
    </xf>
    <xf numFmtId="0" fontId="0" fillId="6" borderId="6" xfId="0" applyFill="1" applyBorder="1" applyAlignment="1">
      <alignment/>
    </xf>
    <xf numFmtId="0" fontId="2" fillId="6" borderId="7" xfId="0" applyFont="1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Alignment="1">
      <alignment horizontal="right"/>
    </xf>
    <xf numFmtId="0" fontId="10" fillId="4" borderId="1" xfId="0" applyFont="1" applyFill="1" applyBorder="1" applyAlignment="1">
      <alignment/>
    </xf>
    <xf numFmtId="0" fontId="11" fillId="7" borderId="0" xfId="0" applyFont="1" applyFill="1" applyAlignment="1">
      <alignment/>
    </xf>
    <xf numFmtId="173" fontId="0" fillId="5" borderId="8" xfId="0" applyNumberFormat="1" applyFill="1" applyBorder="1" applyAlignment="1">
      <alignment horizontal="center"/>
    </xf>
    <xf numFmtId="0" fontId="2" fillId="6" borderId="9" xfId="0" applyFont="1" applyFill="1" applyBorder="1" applyAlignment="1">
      <alignment horizontal="left"/>
    </xf>
    <xf numFmtId="173" fontId="0" fillId="6" borderId="2" xfId="0" applyNumberFormat="1" applyFill="1" applyBorder="1" applyAlignment="1">
      <alignment horizontal="center"/>
    </xf>
    <xf numFmtId="173" fontId="0" fillId="6" borderId="3" xfId="0" applyNumberFormat="1" applyFill="1" applyBorder="1" applyAlignment="1">
      <alignment horizontal="center"/>
    </xf>
    <xf numFmtId="0" fontId="2" fillId="5" borderId="10" xfId="0" applyFont="1" applyFill="1" applyBorder="1" applyAlignment="1">
      <alignment/>
    </xf>
    <xf numFmtId="0" fontId="12" fillId="5" borderId="11" xfId="0" applyFont="1" applyFill="1" applyBorder="1" applyAlignment="1">
      <alignment/>
    </xf>
    <xf numFmtId="0" fontId="0" fillId="8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173" fontId="0" fillId="8" borderId="4" xfId="0" applyNumberFormat="1" applyFill="1" applyBorder="1" applyAlignment="1">
      <alignment horizontal="center"/>
    </xf>
    <xf numFmtId="173" fontId="0" fillId="8" borderId="5" xfId="0" applyNumberForma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9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0" fillId="4" borderId="0" xfId="0" applyFill="1" applyAlignment="1">
      <alignment horizontal="left"/>
    </xf>
    <xf numFmtId="0" fontId="2" fillId="5" borderId="11" xfId="0" applyFont="1" applyFill="1" applyBorder="1" applyAlignment="1">
      <alignment horizontal="left"/>
    </xf>
    <xf numFmtId="0" fontId="13" fillId="3" borderId="0" xfId="0" applyFont="1" applyFill="1" applyAlignment="1">
      <alignment/>
    </xf>
    <xf numFmtId="0" fontId="2" fillId="2" borderId="6" xfId="0" applyFon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2" fillId="8" borderId="9" xfId="0" applyFont="1" applyFill="1" applyBorder="1" applyAlignment="1">
      <alignment horizontal="left"/>
    </xf>
    <xf numFmtId="173" fontId="0" fillId="8" borderId="2" xfId="0" applyNumberFormat="1" applyFill="1" applyBorder="1" applyAlignment="1">
      <alignment horizontal="center"/>
    </xf>
    <xf numFmtId="173" fontId="0" fillId="8" borderId="3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0" fillId="6" borderId="0" xfId="0" applyNumberFormat="1" applyFill="1" applyBorder="1" applyAlignment="1">
      <alignment horizontal="center"/>
    </xf>
    <xf numFmtId="2" fontId="0" fillId="8" borderId="3" xfId="0" applyNumberFormat="1" applyFill="1" applyBorder="1" applyAlignment="1">
      <alignment horizontal="center"/>
    </xf>
    <xf numFmtId="172" fontId="0" fillId="5" borderId="8" xfId="0" applyNumberFormat="1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8" borderId="0" xfId="0" applyFill="1" applyAlignment="1">
      <alignment horizontal="center"/>
    </xf>
    <xf numFmtId="0" fontId="0" fillId="5" borderId="0" xfId="0" applyFill="1" applyAlignment="1">
      <alignment horizontal="left"/>
    </xf>
    <xf numFmtId="2" fontId="0" fillId="5" borderId="0" xfId="0" applyNumberFormat="1" applyFill="1" applyAlignment="1">
      <alignment horizontal="left"/>
    </xf>
    <xf numFmtId="0" fontId="0" fillId="9" borderId="0" xfId="0" applyFill="1" applyAlignment="1">
      <alignment/>
    </xf>
    <xf numFmtId="0" fontId="0" fillId="9" borderId="3" xfId="0" applyFill="1" applyBorder="1" applyAlignment="1">
      <alignment/>
    </xf>
    <xf numFmtId="175" fontId="0" fillId="5" borderId="0" xfId="0" applyNumberFormat="1" applyFill="1" applyAlignment="1">
      <alignment horizontal="center"/>
    </xf>
    <xf numFmtId="0" fontId="0" fillId="4" borderId="0" xfId="0" applyFill="1" applyBorder="1" applyAlignment="1">
      <alignment/>
    </xf>
    <xf numFmtId="173" fontId="0" fillId="2" borderId="0" xfId="0" applyNumberForma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2" fontId="0" fillId="8" borderId="0" xfId="0" applyNumberFormat="1" applyFill="1" applyBorder="1" applyAlignment="1">
      <alignment horizontal="center"/>
    </xf>
    <xf numFmtId="0" fontId="7" fillId="7" borderId="4" xfId="0" applyFont="1" applyFill="1" applyBorder="1" applyAlignment="1">
      <alignment/>
    </xf>
    <xf numFmtId="0" fontId="4" fillId="5" borderId="0" xfId="0" applyFont="1" applyFill="1" applyAlignment="1">
      <alignment/>
    </xf>
    <xf numFmtId="173" fontId="0" fillId="5" borderId="0" xfId="0" applyNumberForma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173" fontId="0" fillId="2" borderId="1" xfId="0" applyNumberFormat="1" applyFill="1" applyBorder="1" applyAlignment="1">
      <alignment horizontal="center"/>
    </xf>
    <xf numFmtId="0" fontId="15" fillId="5" borderId="3" xfId="0" applyFont="1" applyFill="1" applyBorder="1" applyAlignment="1">
      <alignment/>
    </xf>
    <xf numFmtId="0" fontId="15" fillId="5" borderId="1" xfId="0" applyFont="1" applyFill="1" applyBorder="1" applyAlignment="1">
      <alignment/>
    </xf>
    <xf numFmtId="0" fontId="15" fillId="5" borderId="15" xfId="0" applyFont="1" applyFill="1" applyBorder="1" applyAlignment="1">
      <alignment/>
    </xf>
    <xf numFmtId="0" fontId="15" fillId="5" borderId="1" xfId="0" applyFont="1" applyFill="1" applyBorder="1" applyAlignment="1">
      <alignment horizontal="center"/>
    </xf>
    <xf numFmtId="0" fontId="0" fillId="7" borderId="0" xfId="0" applyFill="1" applyAlignment="1">
      <alignment horizontal="left"/>
    </xf>
    <xf numFmtId="0" fontId="5" fillId="7" borderId="0" xfId="0" applyFont="1" applyFill="1" applyAlignment="1">
      <alignment horizontal="left"/>
    </xf>
    <xf numFmtId="0" fontId="0" fillId="5" borderId="0" xfId="0" applyFill="1" applyBorder="1" applyAlignment="1">
      <alignment/>
    </xf>
    <xf numFmtId="0" fontId="7" fillId="5" borderId="0" xfId="0" applyFont="1" applyFill="1" applyBorder="1" applyAlignment="1">
      <alignment/>
    </xf>
    <xf numFmtId="2" fontId="0" fillId="4" borderId="3" xfId="0" applyNumberFormat="1" applyFill="1" applyBorder="1" applyAlignment="1">
      <alignment horizontal="center"/>
    </xf>
    <xf numFmtId="0" fontId="0" fillId="5" borderId="1" xfId="0" applyFont="1" applyFill="1" applyBorder="1" applyAlignment="1">
      <alignment/>
    </xf>
    <xf numFmtId="0" fontId="7" fillId="7" borderId="2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15" fillId="5" borderId="16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2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5" borderId="4" xfId="0" applyFill="1" applyBorder="1" applyAlignment="1">
      <alignment/>
    </xf>
    <xf numFmtId="172" fontId="0" fillId="5" borderId="0" xfId="0" applyNumberFormat="1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6" borderId="4" xfId="0" applyNumberFormat="1" applyFill="1" applyBorder="1" applyAlignment="1">
      <alignment horizontal="center"/>
    </xf>
    <xf numFmtId="2" fontId="0" fillId="6" borderId="2" xfId="0" applyNumberFormat="1" applyFill="1" applyBorder="1" applyAlignment="1">
      <alignment horizontal="center"/>
    </xf>
    <xf numFmtId="2" fontId="0" fillId="6" borderId="3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2" fillId="6" borderId="0" xfId="0" applyFont="1" applyFill="1" applyBorder="1" applyAlignment="1">
      <alignment horizontal="left"/>
    </xf>
    <xf numFmtId="0" fontId="0" fillId="8" borderId="2" xfId="0" applyFill="1" applyBorder="1" applyAlignment="1">
      <alignment horizontal="left"/>
    </xf>
    <xf numFmtId="0" fontId="0" fillId="0" borderId="4" xfId="0" applyBorder="1" applyAlignment="1">
      <alignment/>
    </xf>
    <xf numFmtId="0" fontId="0" fillId="4" borderId="1" xfId="0" applyFill="1" applyBorder="1" applyAlignment="1">
      <alignment/>
    </xf>
    <xf numFmtId="0" fontId="0" fillId="8" borderId="4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5" borderId="5" xfId="0" applyFill="1" applyBorder="1" applyAlignment="1">
      <alignment/>
    </xf>
    <xf numFmtId="0" fontId="2" fillId="4" borderId="5" xfId="0" applyFont="1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3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2" fontId="0" fillId="3" borderId="4" xfId="0" applyNumberFormat="1" applyFill="1" applyBorder="1" applyAlignment="1">
      <alignment horizontal="center"/>
    </xf>
    <xf numFmtId="0" fontId="16" fillId="5" borderId="1" xfId="0" applyFont="1" applyFill="1" applyBorder="1" applyAlignment="1">
      <alignment/>
    </xf>
    <xf numFmtId="0" fontId="0" fillId="5" borderId="15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0" fillId="5" borderId="0" xfId="0" applyFont="1" applyFill="1" applyBorder="1" applyAlignment="1">
      <alignment/>
    </xf>
    <xf numFmtId="0" fontId="2" fillId="5" borderId="0" xfId="0" applyFont="1" applyFill="1" applyAlignment="1">
      <alignment/>
    </xf>
    <xf numFmtId="2" fontId="0" fillId="3" borderId="2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2" fontId="0" fillId="4" borderId="5" xfId="0" applyNumberFormat="1" applyFill="1" applyBorder="1" applyAlignment="1">
      <alignment horizontal="left"/>
    </xf>
    <xf numFmtId="0" fontId="0" fillId="8" borderId="6" xfId="0" applyFill="1" applyBorder="1" applyAlignment="1">
      <alignment/>
    </xf>
    <xf numFmtId="0" fontId="0" fillId="7" borderId="17" xfId="0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2" fontId="0" fillId="8" borderId="4" xfId="0" applyNumberFormat="1" applyFill="1" applyBorder="1" applyAlignment="1">
      <alignment horizontal="center"/>
    </xf>
    <xf numFmtId="2" fontId="0" fillId="8" borderId="5" xfId="0" applyNumberForma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2" fontId="0" fillId="8" borderId="0" xfId="0" applyNumberFormat="1" applyFill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" fontId="0" fillId="2" borderId="1" xfId="0" applyNumberFormat="1" applyFill="1" applyBorder="1" applyAlignment="1">
      <alignment horizontal="center"/>
    </xf>
    <xf numFmtId="2" fontId="0" fillId="10" borderId="2" xfId="0" applyNumberFormat="1" applyFill="1" applyBorder="1" applyAlignment="1">
      <alignment/>
    </xf>
    <xf numFmtId="2" fontId="0" fillId="5" borderId="0" xfId="0" applyNumberFormat="1" applyFill="1" applyBorder="1" applyAlignment="1">
      <alignment/>
    </xf>
    <xf numFmtId="2" fontId="0" fillId="5" borderId="4" xfId="0" applyNumberFormat="1" applyFill="1" applyBorder="1" applyAlignment="1">
      <alignment/>
    </xf>
    <xf numFmtId="2" fontId="0" fillId="5" borderId="2" xfId="0" applyNumberFormat="1" applyFill="1" applyBorder="1" applyAlignment="1">
      <alignment/>
    </xf>
    <xf numFmtId="2" fontId="0" fillId="10" borderId="0" xfId="0" applyNumberFormat="1" applyFill="1" applyBorder="1" applyAlignment="1">
      <alignment/>
    </xf>
    <xf numFmtId="2" fontId="0" fillId="5" borderId="3" xfId="0" applyNumberFormat="1" applyFill="1" applyBorder="1" applyAlignment="1">
      <alignment/>
    </xf>
    <xf numFmtId="2" fontId="0" fillId="5" borderId="1" xfId="0" applyNumberFormat="1" applyFill="1" applyBorder="1" applyAlignment="1">
      <alignment/>
    </xf>
    <xf numFmtId="2" fontId="0" fillId="10" borderId="5" xfId="0" applyNumberFormat="1" applyFill="1" applyBorder="1" applyAlignment="1">
      <alignment/>
    </xf>
    <xf numFmtId="0" fontId="0" fillId="10" borderId="14" xfId="0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3" xfId="0" applyFill="1" applyBorder="1" applyAlignment="1">
      <alignment/>
    </xf>
    <xf numFmtId="0" fontId="0" fillId="10" borderId="5" xfId="0" applyFill="1" applyBorder="1" applyAlignment="1">
      <alignment/>
    </xf>
    <xf numFmtId="2" fontId="0" fillId="11" borderId="2" xfId="0" applyNumberFormat="1" applyFill="1" applyBorder="1" applyAlignment="1">
      <alignment/>
    </xf>
    <xf numFmtId="2" fontId="0" fillId="11" borderId="0" xfId="0" applyNumberFormat="1" applyFill="1" applyBorder="1" applyAlignment="1">
      <alignment/>
    </xf>
    <xf numFmtId="2" fontId="0" fillId="11" borderId="5" xfId="0" applyNumberFormat="1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15" xfId="0" applyFill="1" applyBorder="1" applyAlignment="1">
      <alignment/>
    </xf>
    <xf numFmtId="0" fontId="0" fillId="11" borderId="13" xfId="0" applyFill="1" applyBorder="1" applyAlignment="1">
      <alignment/>
    </xf>
    <xf numFmtId="2" fontId="0" fillId="11" borderId="15" xfId="0" applyNumberFormat="1" applyFill="1" applyBorder="1" applyAlignment="1">
      <alignment/>
    </xf>
    <xf numFmtId="2" fontId="0" fillId="11" borderId="13" xfId="0" applyNumberFormat="1" applyFill="1" applyBorder="1" applyAlignment="1">
      <alignment/>
    </xf>
    <xf numFmtId="2" fontId="0" fillId="11" borderId="9" xfId="0" applyNumberFormat="1" applyFill="1" applyBorder="1" applyAlignment="1">
      <alignment/>
    </xf>
    <xf numFmtId="2" fontId="0" fillId="5" borderId="6" xfId="0" applyNumberFormat="1" applyFill="1" applyBorder="1" applyAlignment="1">
      <alignment/>
    </xf>
    <xf numFmtId="2" fontId="0" fillId="5" borderId="7" xfId="0" applyNumberFormat="1" applyFill="1" applyBorder="1" applyAlignment="1">
      <alignment/>
    </xf>
    <xf numFmtId="0" fontId="0" fillId="11" borderId="0" xfId="0" applyFill="1" applyAlignment="1">
      <alignment horizontal="center"/>
    </xf>
    <xf numFmtId="0" fontId="14" fillId="3" borderId="11" xfId="0" applyFont="1" applyFill="1" applyBorder="1" applyAlignment="1">
      <alignment/>
    </xf>
    <xf numFmtId="0" fontId="2" fillId="3" borderId="0" xfId="0" applyFont="1" applyFill="1" applyAlignment="1">
      <alignment/>
    </xf>
    <xf numFmtId="0" fontId="14" fillId="3" borderId="0" xfId="0" applyFont="1" applyFill="1" applyAlignment="1">
      <alignment horizontal="left"/>
    </xf>
    <xf numFmtId="0" fontId="17" fillId="3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2" fontId="0" fillId="5" borderId="0" xfId="0" applyNumberFormat="1" applyFill="1" applyBorder="1" applyAlignment="1">
      <alignment horizontal="left"/>
    </xf>
    <xf numFmtId="0" fontId="0" fillId="5" borderId="0" xfId="0" applyFill="1" applyBorder="1" applyAlignment="1">
      <alignment horizontal="right"/>
    </xf>
    <xf numFmtId="0" fontId="0" fillId="5" borderId="0" xfId="0" applyFill="1" applyBorder="1" applyAlignment="1">
      <alignment horizontal="left"/>
    </xf>
    <xf numFmtId="175" fontId="0" fillId="5" borderId="0" xfId="0" applyNumberFormat="1" applyFill="1" applyBorder="1" applyAlignment="1">
      <alignment horizontal="left"/>
    </xf>
    <xf numFmtId="2" fontId="0" fillId="5" borderId="0" xfId="0" applyNumberFormat="1" applyFill="1" applyAlignment="1">
      <alignment horizontal="center"/>
    </xf>
    <xf numFmtId="173" fontId="0" fillId="5" borderId="0" xfId="0" applyNumberFormat="1" applyFill="1" applyAlignment="1">
      <alignment/>
    </xf>
    <xf numFmtId="2" fontId="0" fillId="9" borderId="0" xfId="0" applyNumberFormat="1" applyFill="1" applyAlignment="1">
      <alignment horizontal="center"/>
    </xf>
    <xf numFmtId="2" fontId="0" fillId="9" borderId="1" xfId="0" applyNumberForma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84" fontId="0" fillId="3" borderId="19" xfId="0" applyNumberFormat="1" applyFont="1" applyFill="1" applyBorder="1" applyAlignment="1">
      <alignment horizontal="center"/>
    </xf>
    <xf numFmtId="184" fontId="0" fillId="3" borderId="18" xfId="0" applyNumberFormat="1" applyFont="1" applyFill="1" applyBorder="1" applyAlignment="1">
      <alignment horizontal="center"/>
    </xf>
    <xf numFmtId="173" fontId="0" fillId="5" borderId="0" xfId="0" applyNumberFormat="1" applyFill="1" applyAlignment="1">
      <alignment horizontal="left"/>
    </xf>
    <xf numFmtId="0" fontId="14" fillId="5" borderId="0" xfId="0" applyFont="1" applyFill="1" applyAlignment="1">
      <alignment/>
    </xf>
    <xf numFmtId="0" fontId="0" fillId="0" borderId="0" xfId="0" applyBorder="1" applyAlignment="1">
      <alignment/>
    </xf>
    <xf numFmtId="0" fontId="19" fillId="5" borderId="0" xfId="19" applyFill="1" applyAlignment="1">
      <alignment/>
    </xf>
    <xf numFmtId="0" fontId="14" fillId="5" borderId="0" xfId="0" applyFont="1" applyFill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28</xdr:row>
      <xdr:rowOff>85725</xdr:rowOff>
    </xdr:from>
    <xdr:ext cx="1971675" cy="276225"/>
    <xdr:sp macro="[0]!mtindex">
      <xdr:nvSpPr>
        <xdr:cNvPr id="1" name="TextBox 9"/>
        <xdr:cNvSpPr txBox="1">
          <a:spLocks noChangeArrowheads="1"/>
        </xdr:cNvSpPr>
      </xdr:nvSpPr>
      <xdr:spPr>
        <a:xfrm>
          <a:off x="257175" y="4819650"/>
          <a:ext cx="1971675" cy="276225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Calculate MTINDEX</a:t>
          </a:r>
        </a:p>
      </xdr:txBody>
    </xdr:sp>
    <xdr:clientData/>
  </xdr:oneCellAnchor>
  <xdr:twoCellAnchor>
    <xdr:from>
      <xdr:col>3</xdr:col>
      <xdr:colOff>419100</xdr:colOff>
      <xdr:row>29</xdr:row>
      <xdr:rowOff>123825</xdr:rowOff>
    </xdr:from>
    <xdr:to>
      <xdr:col>3</xdr:col>
      <xdr:colOff>647700</xdr:colOff>
      <xdr:row>29</xdr:row>
      <xdr:rowOff>123825</xdr:rowOff>
    </xdr:to>
    <xdr:sp>
      <xdr:nvSpPr>
        <xdr:cNvPr id="2" name="Line 16"/>
        <xdr:cNvSpPr>
          <a:spLocks/>
        </xdr:cNvSpPr>
      </xdr:nvSpPr>
      <xdr:spPr>
        <a:xfrm>
          <a:off x="2266950" y="50196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4</xdr:row>
      <xdr:rowOff>28575</xdr:rowOff>
    </xdr:from>
    <xdr:to>
      <xdr:col>5</xdr:col>
      <xdr:colOff>381000</xdr:colOff>
      <xdr:row>4</xdr:row>
      <xdr:rowOff>180975</xdr:rowOff>
    </xdr:to>
    <xdr:sp>
      <xdr:nvSpPr>
        <xdr:cNvPr id="1" name="Line 2"/>
        <xdr:cNvSpPr>
          <a:spLocks/>
        </xdr:cNvSpPr>
      </xdr:nvSpPr>
      <xdr:spPr>
        <a:xfrm flipV="1">
          <a:off x="3600450" y="7429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76200</xdr:colOff>
      <xdr:row>2</xdr:row>
      <xdr:rowOff>38100</xdr:rowOff>
    </xdr:from>
    <xdr:to>
      <xdr:col>17</xdr:col>
      <xdr:colOff>533400</xdr:colOff>
      <xdr:row>3</xdr:row>
      <xdr:rowOff>76200</xdr:rowOff>
    </xdr:to>
    <xdr:sp macro="[0]!ga">
      <xdr:nvSpPr>
        <xdr:cNvPr id="2" name="TextBox 4"/>
        <xdr:cNvSpPr txBox="1">
          <a:spLocks noChangeArrowheads="1"/>
        </xdr:cNvSpPr>
      </xdr:nvSpPr>
      <xdr:spPr>
        <a:xfrm>
          <a:off x="9572625" y="361950"/>
          <a:ext cx="1676400" cy="200025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find desired gains response</a:t>
          </a:r>
        </a:p>
      </xdr:txBody>
    </xdr:sp>
    <xdr:clientData/>
  </xdr:twoCellAnchor>
  <xdr:twoCellAnchor>
    <xdr:from>
      <xdr:col>18</xdr:col>
      <xdr:colOff>28575</xdr:colOff>
      <xdr:row>7</xdr:row>
      <xdr:rowOff>28575</xdr:rowOff>
    </xdr:from>
    <xdr:to>
      <xdr:col>20</xdr:col>
      <xdr:colOff>542925</xdr:colOff>
      <xdr:row>15</xdr:row>
      <xdr:rowOff>104775</xdr:rowOff>
    </xdr:to>
    <xdr:sp>
      <xdr:nvSpPr>
        <xdr:cNvPr id="3" name="AutoShape 5"/>
        <xdr:cNvSpPr>
          <a:spLocks/>
        </xdr:cNvSpPr>
      </xdr:nvSpPr>
      <xdr:spPr>
        <a:xfrm>
          <a:off x="11353800" y="1266825"/>
          <a:ext cx="1733550" cy="1371600"/>
        </a:xfrm>
        <a:prstGeom prst="wedgeRectCallout">
          <a:avLst>
            <a:gd name="adj1" fmla="val -65935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desired gains, put only values for those traits that you want to set/fix, empty cells will be optimized within the constraints.
Put 0.000001 if no change is desired (as 0 is read as 'empty' is eqv't to no constraint</a:t>
          </a:r>
        </a:p>
      </xdr:txBody>
    </xdr:sp>
    <xdr:clientData/>
  </xdr:twoCellAnchor>
  <xdr:oneCellAnchor>
    <xdr:from>
      <xdr:col>0</xdr:col>
      <xdr:colOff>542925</xdr:colOff>
      <xdr:row>16</xdr:row>
      <xdr:rowOff>28575</xdr:rowOff>
    </xdr:from>
    <xdr:ext cx="1971675" cy="276225"/>
    <xdr:sp macro="[0]!mtindex">
      <xdr:nvSpPr>
        <xdr:cNvPr id="4" name="TextBox 7"/>
        <xdr:cNvSpPr txBox="1">
          <a:spLocks noChangeArrowheads="1"/>
        </xdr:cNvSpPr>
      </xdr:nvSpPr>
      <xdr:spPr>
        <a:xfrm>
          <a:off x="542925" y="2724150"/>
          <a:ext cx="1971675" cy="276225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Calculate MTINDEX</a:t>
          </a:r>
        </a:p>
      </xdr:txBody>
    </xdr:sp>
    <xdr:clientData/>
  </xdr:oneCellAnchor>
  <xdr:twoCellAnchor>
    <xdr:from>
      <xdr:col>15</xdr:col>
      <xdr:colOff>333375</xdr:colOff>
      <xdr:row>3</xdr:row>
      <xdr:rowOff>57150</xdr:rowOff>
    </xdr:from>
    <xdr:to>
      <xdr:col>15</xdr:col>
      <xdr:colOff>342900</xdr:colOff>
      <xdr:row>4</xdr:row>
      <xdr:rowOff>47625</xdr:rowOff>
    </xdr:to>
    <xdr:sp>
      <xdr:nvSpPr>
        <xdr:cNvPr id="5" name="Line 8"/>
        <xdr:cNvSpPr>
          <a:spLocks/>
        </xdr:cNvSpPr>
      </xdr:nvSpPr>
      <xdr:spPr>
        <a:xfrm>
          <a:off x="9829800" y="542925"/>
          <a:ext cx="9525" cy="2190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lius.vanderwerf@une.edu.a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tabSelected="1" workbookViewId="0" topLeftCell="A1">
      <selection activeCell="F20" sqref="F20"/>
    </sheetView>
  </sheetViews>
  <sheetFormatPr defaultColWidth="9.140625" defaultRowHeight="12.75"/>
  <sheetData>
    <row r="1" spans="1:24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15.75">
      <c r="A2" s="9"/>
      <c r="B2" s="208" t="s">
        <v>77</v>
      </c>
      <c r="C2" s="205" t="s">
        <v>78</v>
      </c>
      <c r="D2" s="205"/>
      <c r="E2" s="205"/>
      <c r="F2" s="205"/>
      <c r="G2" s="205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2.75">
      <c r="A3" s="9"/>
      <c r="B3" s="9"/>
      <c r="C3" s="9" t="s">
        <v>79</v>
      </c>
      <c r="D3" s="9"/>
      <c r="E3" s="9"/>
      <c r="F3" s="9"/>
      <c r="G3" s="9"/>
      <c r="H3" s="9" t="s">
        <v>80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2.75">
      <c r="A4" s="9"/>
      <c r="B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12.75">
      <c r="A6" s="9"/>
      <c r="B6" s="9"/>
      <c r="C6" s="9" t="s">
        <v>81</v>
      </c>
      <c r="D6" s="9" t="s">
        <v>82</v>
      </c>
      <c r="E6" s="9"/>
      <c r="F6" s="9"/>
      <c r="G6" s="9" t="s">
        <v>83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2.75">
      <c r="A7" s="9"/>
      <c r="B7" s="9"/>
      <c r="C7" s="9"/>
      <c r="D7" s="9"/>
      <c r="E7" s="9"/>
      <c r="F7" s="9"/>
      <c r="G7" s="94" t="s">
        <v>84</v>
      </c>
      <c r="H7" s="94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12.75">
      <c r="A8" s="9"/>
      <c r="B8" s="9"/>
      <c r="C8" s="9"/>
      <c r="D8" s="9"/>
      <c r="E8" s="9"/>
      <c r="F8" s="9"/>
      <c r="G8" s="94" t="s">
        <v>85</v>
      </c>
      <c r="H8" s="94"/>
      <c r="I8" s="9"/>
      <c r="J8" s="9"/>
      <c r="K8" s="9" t="s">
        <v>86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12.75">
      <c r="A9" s="9"/>
      <c r="B9" s="9"/>
      <c r="C9" s="9"/>
      <c r="D9" s="9"/>
      <c r="E9" s="9"/>
      <c r="F9" s="9"/>
      <c r="G9" s="94"/>
      <c r="H9" s="94"/>
      <c r="I9" s="9"/>
      <c r="J9" s="9"/>
      <c r="K9" s="9" t="s">
        <v>87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12.75">
      <c r="A10" s="9"/>
      <c r="B10" s="9"/>
      <c r="C10" s="9"/>
      <c r="D10" s="9"/>
      <c r="E10" s="9"/>
      <c r="F10" s="9"/>
      <c r="G10" s="94"/>
      <c r="H10" s="94"/>
      <c r="I10" s="9"/>
      <c r="J10" s="9"/>
      <c r="K10" s="9" t="s">
        <v>88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12.75">
      <c r="A11" s="9"/>
      <c r="B11" s="9"/>
      <c r="C11" s="9"/>
      <c r="D11" s="9"/>
      <c r="E11" s="9"/>
      <c r="F11" s="9"/>
      <c r="G11" s="94"/>
      <c r="H11" s="94"/>
      <c r="I11" s="9"/>
      <c r="J11" s="9"/>
      <c r="K11" s="9" t="s">
        <v>89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12.75">
      <c r="A12" s="9"/>
      <c r="B12" s="9"/>
      <c r="C12" s="9"/>
      <c r="D12" s="9"/>
      <c r="E12" s="9"/>
      <c r="F12" s="9"/>
      <c r="G12" s="94"/>
      <c r="H12" s="94"/>
      <c r="I12" s="9"/>
      <c r="J12" s="9"/>
      <c r="K12" s="9" t="s">
        <v>90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2.75">
      <c r="A13" s="9"/>
      <c r="B13" s="9"/>
      <c r="C13" s="9"/>
      <c r="D13" s="9" t="s">
        <v>91</v>
      </c>
      <c r="E13" s="9"/>
      <c r="F13" s="9"/>
      <c r="G13" s="94"/>
      <c r="H13" s="94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12.75">
      <c r="A14" s="9"/>
      <c r="B14" s="9"/>
      <c r="C14" s="9"/>
      <c r="D14" s="9" t="s">
        <v>92</v>
      </c>
      <c r="E14" s="9"/>
      <c r="F14" s="9"/>
      <c r="G14" s="206"/>
      <c r="H14" s="94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12.75">
      <c r="A15" s="9"/>
      <c r="B15" s="9"/>
      <c r="C15" s="9"/>
      <c r="D15" s="9" t="s">
        <v>93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2.75">
      <c r="A16" s="9"/>
      <c r="B16" s="9"/>
      <c r="C16" s="9"/>
      <c r="D16" s="9" t="s">
        <v>107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12.75">
      <c r="A17" s="9"/>
      <c r="B17" s="9"/>
      <c r="C17" s="9"/>
      <c r="D17" s="9"/>
      <c r="E17" s="9" t="s">
        <v>108</v>
      </c>
      <c r="F17" s="9"/>
      <c r="G17" s="9"/>
      <c r="H17" s="9" t="s">
        <v>109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2.75">
      <c r="A18" s="9"/>
      <c r="B18" s="9"/>
      <c r="C18" s="9"/>
      <c r="D18" s="9"/>
      <c r="E18" s="9"/>
      <c r="F18" s="9"/>
      <c r="G18" s="9"/>
      <c r="H18" s="9"/>
      <c r="I18" s="9" t="s">
        <v>110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12.75">
      <c r="A20" s="9"/>
      <c r="B20" s="9"/>
      <c r="C20" s="9"/>
      <c r="D20" s="9"/>
      <c r="E20" s="9"/>
      <c r="F20" s="9"/>
      <c r="G20" s="9"/>
      <c r="H20" s="9" t="s">
        <v>111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12.75">
      <c r="A22" s="9"/>
      <c r="B22" s="9"/>
      <c r="C22" s="9" t="s">
        <v>94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2.75">
      <c r="A23" s="9"/>
      <c r="B23" s="9"/>
      <c r="C23" s="9"/>
      <c r="D23" s="9"/>
      <c r="E23" s="9" t="s">
        <v>95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2.75">
      <c r="A26" s="9"/>
      <c r="B26" s="9"/>
      <c r="C26" s="9" t="s">
        <v>96</v>
      </c>
      <c r="D26" s="9"/>
      <c r="E26" s="9" t="s">
        <v>97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2.75">
      <c r="A27" s="9"/>
      <c r="B27" s="9"/>
      <c r="C27" s="9"/>
      <c r="D27" s="9"/>
      <c r="E27" s="9" t="s">
        <v>98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2.75">
      <c r="A30" s="9"/>
      <c r="B30" s="9"/>
      <c r="C30" s="9" t="s">
        <v>99</v>
      </c>
      <c r="D30" s="9"/>
      <c r="E30" s="9" t="s">
        <v>100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2.75">
      <c r="A31" s="9"/>
      <c r="B31" s="9"/>
      <c r="C31" s="9"/>
      <c r="D31" s="9"/>
      <c r="E31" s="9" t="s">
        <v>101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2.75">
      <c r="A32" s="9"/>
      <c r="B32" s="9"/>
      <c r="C32" s="9"/>
      <c r="D32" s="9"/>
      <c r="E32" s="9" t="s">
        <v>102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2.75">
      <c r="A33" s="9"/>
      <c r="B33" s="9"/>
      <c r="C33" s="9"/>
      <c r="D33" s="9"/>
      <c r="E33" s="207" t="s">
        <v>103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12.75">
      <c r="A34" s="9"/>
      <c r="B34" s="9"/>
      <c r="C34" s="9"/>
      <c r="D34" s="9"/>
      <c r="E34" s="9" t="s">
        <v>104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12.75">
      <c r="A35" s="9"/>
      <c r="B35" s="9"/>
      <c r="C35" s="9"/>
      <c r="D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12.75">
      <c r="A36" s="9"/>
      <c r="B36" s="9"/>
      <c r="C36" s="9"/>
      <c r="D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12.75">
      <c r="A37" s="9"/>
      <c r="B37" s="9"/>
      <c r="C37" s="9"/>
      <c r="D37" s="9"/>
      <c r="E37" s="9" t="s">
        <v>105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2.75">
      <c r="A38" s="9"/>
      <c r="B38" s="9"/>
      <c r="C38" s="9"/>
      <c r="D38" s="9"/>
      <c r="E38" s="9" t="s">
        <v>106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</sheetData>
  <hyperlinks>
    <hyperlink ref="E33" r:id="rId1" display="julius.vanderwerf@une.edu.au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Z110"/>
  <sheetViews>
    <sheetView workbookViewId="0" topLeftCell="A1">
      <selection activeCell="S30" sqref="S30"/>
    </sheetView>
  </sheetViews>
  <sheetFormatPr defaultColWidth="9.140625" defaultRowHeight="12.75"/>
  <cols>
    <col min="1" max="1" width="7.57421875" style="0" customWidth="1"/>
    <col min="3" max="3" width="11.00390625" style="0" customWidth="1"/>
    <col min="4" max="4" width="9.8515625" style="0" customWidth="1"/>
    <col min="5" max="5" width="8.140625" style="0" customWidth="1"/>
    <col min="6" max="6" width="8.8515625" style="0" customWidth="1"/>
    <col min="7" max="7" width="8.421875" style="0" customWidth="1"/>
    <col min="8" max="8" width="9.00390625" style="0" customWidth="1"/>
    <col min="9" max="9" width="7.57421875" style="0" customWidth="1"/>
    <col min="10" max="10" width="9.57421875" style="0" customWidth="1"/>
    <col min="11" max="11" width="7.57421875" style="0" customWidth="1"/>
    <col min="12" max="12" width="5.57421875" style="0" customWidth="1"/>
    <col min="13" max="13" width="5.8515625" style="0" customWidth="1"/>
    <col min="14" max="14" width="6.00390625" style="0" customWidth="1"/>
    <col min="15" max="15" width="10.00390625" style="0" customWidth="1"/>
    <col min="16" max="16" width="7.00390625" style="0" customWidth="1"/>
    <col min="19" max="19" width="12.421875" style="0" bestFit="1" customWidth="1"/>
    <col min="20" max="33" width="9.421875" style="0" bestFit="1" customWidth="1"/>
  </cols>
  <sheetData>
    <row r="1" spans="1:23" ht="18.75" customHeight="1">
      <c r="A1" s="58"/>
      <c r="B1" s="184" t="s">
        <v>28</v>
      </c>
      <c r="C1" s="185"/>
      <c r="D1" s="45"/>
      <c r="E1" s="46"/>
      <c r="F1" s="57"/>
      <c r="G1" s="99"/>
      <c r="I1" s="9"/>
      <c r="J1" s="9"/>
      <c r="K1" s="9"/>
      <c r="L1" s="9"/>
      <c r="M1" s="9"/>
      <c r="N1" s="9"/>
      <c r="Q1" s="9"/>
      <c r="R1" s="9"/>
      <c r="S1" s="9"/>
      <c r="U1" s="9"/>
      <c r="V1" s="9"/>
      <c r="W1" s="9"/>
    </row>
    <row r="2" spans="1:23" ht="18.75" thickBot="1">
      <c r="A2" s="4"/>
      <c r="B2" s="186" t="s">
        <v>17</v>
      </c>
      <c r="C2" s="187"/>
      <c r="D2" s="100" t="s">
        <v>31</v>
      </c>
      <c r="E2" s="69"/>
      <c r="F2" s="129" t="s">
        <v>34</v>
      </c>
      <c r="G2" s="69"/>
      <c r="H2" s="94"/>
      <c r="I2" s="97"/>
      <c r="J2" s="69"/>
      <c r="K2" s="94"/>
      <c r="L2" s="94"/>
      <c r="M2" s="94"/>
      <c r="N2" s="94"/>
      <c r="O2" s="94"/>
      <c r="P2" s="94"/>
      <c r="Q2" s="94"/>
      <c r="R2" s="94"/>
      <c r="S2" s="94"/>
      <c r="T2" s="94"/>
      <c r="U2" s="9"/>
      <c r="V2" s="9"/>
      <c r="W2" s="9"/>
    </row>
    <row r="3" spans="1:23" ht="15.75" thickBot="1">
      <c r="A3" s="53">
        <v>7</v>
      </c>
      <c r="B3" s="55" t="s">
        <v>21</v>
      </c>
      <c r="C3" s="54"/>
      <c r="D3" s="98"/>
      <c r="E3" s="16"/>
      <c r="F3" s="13" t="s">
        <v>16</v>
      </c>
      <c r="G3" s="16"/>
      <c r="H3" s="143" t="s">
        <v>2</v>
      </c>
      <c r="I3" s="140" t="s">
        <v>61</v>
      </c>
      <c r="J3" s="96"/>
      <c r="K3" s="101"/>
      <c r="L3" s="94"/>
      <c r="M3" s="95"/>
      <c r="N3" s="95"/>
      <c r="O3" s="94"/>
      <c r="P3" s="94"/>
      <c r="Q3" s="94"/>
      <c r="R3" s="94"/>
      <c r="S3" s="94"/>
      <c r="T3" s="94"/>
      <c r="U3" s="9"/>
      <c r="V3" s="9"/>
      <c r="W3" s="9"/>
    </row>
    <row r="4" spans="1:24" ht="12.75">
      <c r="A4" s="2"/>
      <c r="B4" s="2"/>
      <c r="C4" s="2"/>
      <c r="D4" s="22" t="s">
        <v>3</v>
      </c>
      <c r="E4" s="3" t="s">
        <v>26</v>
      </c>
      <c r="F4" s="3" t="s">
        <v>25</v>
      </c>
      <c r="G4" s="3" t="s">
        <v>15</v>
      </c>
      <c r="H4" s="143" t="s">
        <v>53</v>
      </c>
      <c r="I4" s="141" t="s">
        <v>29</v>
      </c>
      <c r="J4" s="20" t="s">
        <v>62</v>
      </c>
      <c r="K4" s="98"/>
      <c r="L4" s="40" t="s">
        <v>20</v>
      </c>
      <c r="M4" s="27"/>
      <c r="N4" s="16"/>
      <c r="O4" s="16"/>
      <c r="P4" s="82"/>
      <c r="Q4" s="94"/>
      <c r="R4" s="94"/>
      <c r="S4" s="94"/>
      <c r="T4" s="94"/>
      <c r="U4" s="7"/>
      <c r="V4" s="9"/>
      <c r="W4" s="9"/>
      <c r="X4" s="1"/>
    </row>
    <row r="5" spans="1:24" ht="12.75">
      <c r="A5" s="2" t="s">
        <v>7</v>
      </c>
      <c r="B5" s="23" t="s">
        <v>1</v>
      </c>
      <c r="C5" s="11" t="s">
        <v>4</v>
      </c>
      <c r="D5" s="26" t="s">
        <v>0</v>
      </c>
      <c r="E5" s="24" t="s">
        <v>23</v>
      </c>
      <c r="F5" s="24" t="s">
        <v>23</v>
      </c>
      <c r="G5" s="25" t="s">
        <v>14</v>
      </c>
      <c r="H5" s="142"/>
      <c r="I5" s="67" t="s">
        <v>4</v>
      </c>
      <c r="J5" s="19" t="s">
        <v>53</v>
      </c>
      <c r="K5" s="199" t="s">
        <v>8</v>
      </c>
      <c r="L5" s="200" t="s">
        <v>10</v>
      </c>
      <c r="M5" s="200" t="s">
        <v>9</v>
      </c>
      <c r="N5" s="200" t="s">
        <v>11</v>
      </c>
      <c r="O5" s="200" t="s">
        <v>12</v>
      </c>
      <c r="P5" s="201" t="s">
        <v>13</v>
      </c>
      <c r="Q5" s="94"/>
      <c r="R5" s="94"/>
      <c r="S5" s="94"/>
      <c r="T5" s="94"/>
      <c r="U5" s="7"/>
      <c r="V5" s="9"/>
      <c r="W5" s="9"/>
      <c r="X5" s="1"/>
    </row>
    <row r="6" spans="1:24" ht="12.75">
      <c r="A6" s="3">
        <f aca="true" t="shared" si="0" ref="A6:A15">IF(ROW(A6)&lt;=nt+5,ROW(A6)-5,IF(A5=nt,"     ",""))</f>
        <v>1</v>
      </c>
      <c r="B6" s="5" t="s">
        <v>66</v>
      </c>
      <c r="C6" s="5" t="s">
        <v>35</v>
      </c>
      <c r="D6" s="134">
        <v>4.36998</v>
      </c>
      <c r="E6" s="5">
        <v>0.25</v>
      </c>
      <c r="F6" s="5">
        <v>0.250001</v>
      </c>
      <c r="G6" s="5">
        <v>0</v>
      </c>
      <c r="H6" s="202">
        <v>1</v>
      </c>
      <c r="I6" s="81">
        <f aca="true" t="shared" si="1" ref="I6:I11">IF($A6&lt;=nt,SQRT(E6)*D6," ")</f>
        <v>2.18499</v>
      </c>
      <c r="J6" s="81">
        <f aca="true" t="shared" si="2" ref="J6:J11">IF($A6&lt;=nt,H6*I6," ")</f>
        <v>2.18499</v>
      </c>
      <c r="K6" s="80">
        <v>1</v>
      </c>
      <c r="L6" s="80">
        <v>1</v>
      </c>
      <c r="M6" s="80">
        <v>1</v>
      </c>
      <c r="N6" s="80">
        <v>0</v>
      </c>
      <c r="O6" s="80">
        <v>5</v>
      </c>
      <c r="P6" s="80">
        <v>0</v>
      </c>
      <c r="Q6" s="183" t="str">
        <f>IF(ROW(Q6)&lt;=nt+5,$B6,"")</f>
        <v>wwt</v>
      </c>
      <c r="R6" s="94"/>
      <c r="S6" s="94"/>
      <c r="T6" s="94"/>
      <c r="U6" s="193"/>
      <c r="V6" s="194"/>
      <c r="W6" s="9"/>
      <c r="X6" s="1"/>
    </row>
    <row r="7" spans="1:24" ht="12.75">
      <c r="A7" s="3">
        <f t="shared" si="0"/>
        <v>2</v>
      </c>
      <c r="B7" s="5" t="s">
        <v>67</v>
      </c>
      <c r="C7" s="5" t="s">
        <v>35</v>
      </c>
      <c r="D7" s="134">
        <v>4.36008</v>
      </c>
      <c r="E7" s="5">
        <v>0.25</v>
      </c>
      <c r="F7" s="5">
        <v>0.250001</v>
      </c>
      <c r="G7" s="5">
        <v>0</v>
      </c>
      <c r="H7" s="203">
        <v>3</v>
      </c>
      <c r="I7" s="81">
        <f t="shared" si="1"/>
        <v>2.18004</v>
      </c>
      <c r="J7" s="81">
        <f t="shared" si="2"/>
        <v>6.54012</v>
      </c>
      <c r="K7" s="80">
        <v>1</v>
      </c>
      <c r="L7" s="80">
        <v>1</v>
      </c>
      <c r="M7" s="80">
        <v>0</v>
      </c>
      <c r="N7" s="80">
        <v>0</v>
      </c>
      <c r="O7" s="80">
        <v>5</v>
      </c>
      <c r="P7" s="80">
        <v>0</v>
      </c>
      <c r="Q7" s="183" t="str">
        <f aca="true" t="shared" si="3" ref="Q7:Q15">IF(ROW(Q7)&lt;=nt+5,$B7,"")</f>
        <v>wwtm</v>
      </c>
      <c r="R7" s="94"/>
      <c r="S7" s="94"/>
      <c r="T7" s="94"/>
      <c r="U7" s="193"/>
      <c r="V7" s="194"/>
      <c r="W7" s="9"/>
      <c r="X7" s="1"/>
    </row>
    <row r="8" spans="1:24" ht="12.75">
      <c r="A8" s="3">
        <f t="shared" si="0"/>
        <v>3</v>
      </c>
      <c r="B8" s="5" t="s">
        <v>68</v>
      </c>
      <c r="C8" s="5" t="s">
        <v>27</v>
      </c>
      <c r="D8" s="134">
        <v>6.56974</v>
      </c>
      <c r="E8" s="5">
        <v>0.3</v>
      </c>
      <c r="F8" s="5">
        <v>0.30000099999999996</v>
      </c>
      <c r="G8" s="5">
        <v>0</v>
      </c>
      <c r="H8" s="203">
        <v>2</v>
      </c>
      <c r="I8" s="81">
        <f t="shared" si="1"/>
        <v>3.59839479494399</v>
      </c>
      <c r="J8" s="81">
        <f t="shared" si="2"/>
        <v>7.19678958988798</v>
      </c>
      <c r="K8" s="80">
        <v>1</v>
      </c>
      <c r="L8" s="80">
        <v>1</v>
      </c>
      <c r="M8" s="80">
        <v>1</v>
      </c>
      <c r="N8" s="80">
        <v>0</v>
      </c>
      <c r="O8" s="80">
        <v>5</v>
      </c>
      <c r="P8" s="80">
        <v>0</v>
      </c>
      <c r="Q8" s="183" t="str">
        <f t="shared" si="3"/>
        <v>pwt</v>
      </c>
      <c r="R8" s="94"/>
      <c r="S8" s="94"/>
      <c r="T8" s="94"/>
      <c r="U8" s="193"/>
      <c r="V8" s="194"/>
      <c r="W8" s="9"/>
      <c r="X8" s="1"/>
    </row>
    <row r="9" spans="1:24" ht="12.75">
      <c r="A9" s="3">
        <f t="shared" si="0"/>
        <v>4</v>
      </c>
      <c r="B9" s="5" t="s">
        <v>69</v>
      </c>
      <c r="C9" s="5" t="s">
        <v>27</v>
      </c>
      <c r="D9" s="134">
        <v>0.14998</v>
      </c>
      <c r="E9" s="5">
        <v>0.28</v>
      </c>
      <c r="F9" s="5">
        <v>0.280001</v>
      </c>
      <c r="G9" s="5">
        <v>0</v>
      </c>
      <c r="H9" s="203">
        <v>4</v>
      </c>
      <c r="I9" s="81">
        <f t="shared" si="1"/>
        <v>0.07936195632669346</v>
      </c>
      <c r="J9" s="81">
        <f t="shared" si="2"/>
        <v>0.31744782530677385</v>
      </c>
      <c r="K9" s="80">
        <v>1</v>
      </c>
      <c r="L9" s="80">
        <v>1</v>
      </c>
      <c r="M9" s="80">
        <v>1</v>
      </c>
      <c r="N9" s="80">
        <v>0</v>
      </c>
      <c r="O9" s="80">
        <v>5</v>
      </c>
      <c r="P9" s="80">
        <v>0</v>
      </c>
      <c r="Q9" s="183" t="str">
        <f t="shared" si="3"/>
        <v>pfat</v>
      </c>
      <c r="R9" s="94"/>
      <c r="S9" s="94"/>
      <c r="T9" s="94"/>
      <c r="U9" s="193"/>
      <c r="V9" s="194"/>
      <c r="W9" s="9"/>
      <c r="X9" s="1"/>
    </row>
    <row r="10" spans="1:26" ht="12.75">
      <c r="A10" s="3">
        <f t="shared" si="0"/>
        <v>5</v>
      </c>
      <c r="B10" s="80" t="s">
        <v>70</v>
      </c>
      <c r="C10" s="49" t="s">
        <v>35</v>
      </c>
      <c r="D10" s="109">
        <v>1.31002</v>
      </c>
      <c r="E10" s="5">
        <v>0.33</v>
      </c>
      <c r="F10" s="5">
        <v>0.330001</v>
      </c>
      <c r="G10" s="5">
        <v>0</v>
      </c>
      <c r="H10" s="203">
        <v>6</v>
      </c>
      <c r="I10" s="81">
        <f t="shared" si="1"/>
        <v>0.7525491958217748</v>
      </c>
      <c r="J10" s="81">
        <f t="shared" si="2"/>
        <v>4.515295174930649</v>
      </c>
      <c r="K10" s="80">
        <v>1</v>
      </c>
      <c r="L10" s="80">
        <v>1</v>
      </c>
      <c r="M10" s="80">
        <v>1</v>
      </c>
      <c r="N10" s="80">
        <v>0</v>
      </c>
      <c r="O10" s="80">
        <v>5</v>
      </c>
      <c r="P10" s="80">
        <v>0</v>
      </c>
      <c r="Q10" s="183" t="str">
        <f t="shared" si="3"/>
        <v>pemd</v>
      </c>
      <c r="R10" s="94"/>
      <c r="S10" s="94"/>
      <c r="T10" s="94"/>
      <c r="U10" s="193"/>
      <c r="V10" s="194"/>
      <c r="W10" s="9">
        <f>IF(COLUMN(W10)&lt;=nt+3,COLUMN(W10)-3,IF(V10=nt,"Phenotypic Correlation",""))</f>
      </c>
      <c r="X10" s="1">
        <f>IF(COLUMN(X10)&lt;=nt+3,COLUMN(X10)-3,IF(W10=nt,"Phenotypic Correlation",""))</f>
      </c>
      <c r="Y10">
        <f>IF(COLUMN(Y10)&lt;=nt+3,COLUMN(Y10)-3,IF(X10=nt,"Correlation structure",""))</f>
      </c>
      <c r="Z10">
        <f>IF(COLUMN(Z10)&lt;=nt+3,COLUMN(Z10)-3,IF(Y10=nt,"Correlation structure",""))</f>
      </c>
    </row>
    <row r="11" spans="1:24" ht="12.75">
      <c r="A11" s="3">
        <f t="shared" si="0"/>
        <v>6</v>
      </c>
      <c r="B11" s="80" t="s">
        <v>71</v>
      </c>
      <c r="C11" s="49" t="s">
        <v>35</v>
      </c>
      <c r="D11" s="109">
        <v>0.09997</v>
      </c>
      <c r="E11" s="5">
        <v>0.36</v>
      </c>
      <c r="F11" s="80">
        <v>0.36000099999999996</v>
      </c>
      <c r="G11" s="80">
        <v>0</v>
      </c>
      <c r="H11" s="203">
        <v>56</v>
      </c>
      <c r="I11" s="81">
        <f t="shared" si="1"/>
        <v>0.059982</v>
      </c>
      <c r="J11" s="81">
        <f t="shared" si="2"/>
        <v>3.358992</v>
      </c>
      <c r="K11" s="80">
        <v>1</v>
      </c>
      <c r="L11" s="80">
        <v>1</v>
      </c>
      <c r="M11" s="80">
        <v>1</v>
      </c>
      <c r="N11" s="80">
        <v>0</v>
      </c>
      <c r="O11" s="80">
        <v>5</v>
      </c>
      <c r="P11" s="80">
        <v>0</v>
      </c>
      <c r="Q11" s="183" t="str">
        <f t="shared" si="3"/>
        <v>ygfw</v>
      </c>
      <c r="R11" s="94"/>
      <c r="S11" s="94"/>
      <c r="T11" s="94"/>
      <c r="U11" s="7"/>
      <c r="V11" s="9"/>
      <c r="W11" s="9"/>
      <c r="X11" s="1"/>
    </row>
    <row r="12" spans="1:23" ht="12.75">
      <c r="A12" s="3">
        <f t="shared" si="0"/>
        <v>7</v>
      </c>
      <c r="B12" s="80" t="s">
        <v>72</v>
      </c>
      <c r="C12" s="49" t="s">
        <v>6</v>
      </c>
      <c r="D12" s="109">
        <v>1.1995</v>
      </c>
      <c r="E12" s="5">
        <v>0.04</v>
      </c>
      <c r="F12" s="80">
        <v>0.040001</v>
      </c>
      <c r="G12" s="80">
        <v>0</v>
      </c>
      <c r="H12" s="203">
        <v>24</v>
      </c>
      <c r="I12" s="81">
        <f>IF($A12&lt;=nt,SQRT(E12)*D12," ")</f>
        <v>0.2399</v>
      </c>
      <c r="J12" s="81">
        <f>IF($A12&lt;=nt,H12*I12," ")</f>
        <v>5.7576</v>
      </c>
      <c r="K12" s="80">
        <v>0</v>
      </c>
      <c r="L12" s="80">
        <v>1</v>
      </c>
      <c r="M12" s="80">
        <v>0</v>
      </c>
      <c r="N12" s="80">
        <v>0</v>
      </c>
      <c r="O12" s="80">
        <v>10</v>
      </c>
      <c r="P12" s="80">
        <v>0</v>
      </c>
      <c r="Q12" s="183" t="str">
        <f t="shared" si="3"/>
        <v>nlw</v>
      </c>
      <c r="R12" s="94"/>
      <c r="S12" s="94"/>
      <c r="T12" s="94"/>
      <c r="U12" s="7"/>
      <c r="V12" s="9"/>
      <c r="W12" s="9"/>
    </row>
    <row r="13" spans="1:23" ht="12.75">
      <c r="A13" s="3" t="str">
        <f t="shared" si="0"/>
        <v>     </v>
      </c>
      <c r="B13" s="80" t="s">
        <v>73</v>
      </c>
      <c r="C13" s="49" t="s">
        <v>46</v>
      </c>
      <c r="D13" s="109">
        <v>3.76994</v>
      </c>
      <c r="E13" s="108">
        <v>0.276998609841616</v>
      </c>
      <c r="F13" s="80">
        <v>0</v>
      </c>
      <c r="G13" s="80">
        <v>0</v>
      </c>
      <c r="H13" s="198">
        <v>0</v>
      </c>
      <c r="I13" s="81" t="str">
        <f>IF($A13&lt;=nt,SQRT(E13)*D13," ")</f>
        <v> </v>
      </c>
      <c r="J13" s="81" t="str">
        <f>IF($A13&lt;=nt,H13*I13," ")</f>
        <v> 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183">
        <f t="shared" si="3"/>
      </c>
      <c r="R13" s="94"/>
      <c r="S13" s="94"/>
      <c r="T13" s="94"/>
      <c r="U13" s="7"/>
      <c r="V13" s="9"/>
      <c r="W13" s="9"/>
    </row>
    <row r="14" spans="1:23" ht="12.75">
      <c r="A14" s="3">
        <f t="shared" si="0"/>
      </c>
      <c r="B14" s="80"/>
      <c r="C14" s="49"/>
      <c r="D14" s="80"/>
      <c r="E14" s="5"/>
      <c r="F14" s="80"/>
      <c r="G14" s="80"/>
      <c r="H14" s="198"/>
      <c r="I14" s="81" t="str">
        <f>IF($A14&lt;=nt,SQRT(E14)*D14," ")</f>
        <v> </v>
      </c>
      <c r="J14" s="81" t="str">
        <f>IF($A14&lt;=nt,H14*I14," ")</f>
        <v> </v>
      </c>
      <c r="K14" s="80"/>
      <c r="L14" s="80"/>
      <c r="M14" s="80"/>
      <c r="N14" s="80"/>
      <c r="O14" s="80"/>
      <c r="P14" s="80"/>
      <c r="Q14" s="183">
        <f t="shared" si="3"/>
      </c>
      <c r="R14" s="94"/>
      <c r="S14" s="94"/>
      <c r="T14" s="94"/>
      <c r="U14" s="7"/>
      <c r="V14" s="9"/>
      <c r="W14" s="9"/>
    </row>
    <row r="15" spans="1:23" ht="12.75">
      <c r="A15" s="3">
        <f t="shared" si="0"/>
      </c>
      <c r="B15" s="80"/>
      <c r="C15" s="49"/>
      <c r="D15" s="80"/>
      <c r="E15" s="5"/>
      <c r="F15" s="80"/>
      <c r="G15" s="80"/>
      <c r="H15" s="198"/>
      <c r="I15" s="81" t="str">
        <f>IF($A15&lt;=nt,SQRT(E15)*D15," ")</f>
        <v> </v>
      </c>
      <c r="J15" s="81" t="str">
        <f>IF($A15&lt;=nt,H15*I15," ")</f>
        <v> </v>
      </c>
      <c r="K15" s="80"/>
      <c r="L15" s="80"/>
      <c r="M15" s="80"/>
      <c r="N15" s="80"/>
      <c r="O15" s="80"/>
      <c r="P15" s="80"/>
      <c r="Q15" s="183">
        <f t="shared" si="3"/>
      </c>
      <c r="R15" s="94"/>
      <c r="S15" s="94"/>
      <c r="T15" s="94"/>
      <c r="U15" s="7"/>
      <c r="V15" s="9"/>
      <c r="W15" s="9"/>
    </row>
    <row r="16" spans="1:23" ht="12.75">
      <c r="A16" s="1"/>
      <c r="B16" s="7"/>
      <c r="C16" s="92"/>
      <c r="D16" s="93" t="s">
        <v>48</v>
      </c>
      <c r="E16" s="21"/>
      <c r="F16" s="21"/>
      <c r="G16" s="21"/>
      <c r="H16" s="21"/>
      <c r="I16" s="21"/>
      <c r="J16" s="21"/>
      <c r="K16" s="21" t="s">
        <v>34</v>
      </c>
      <c r="L16" s="86"/>
      <c r="M16" s="9"/>
      <c r="N16" s="9"/>
      <c r="O16" s="9"/>
      <c r="P16" s="9"/>
      <c r="Q16" s="9"/>
      <c r="R16" s="9"/>
      <c r="S16" s="9"/>
      <c r="T16" s="10"/>
      <c r="U16" s="7"/>
      <c r="V16" s="9"/>
      <c r="W16" s="9"/>
    </row>
    <row r="17" spans="1:23" ht="12.75">
      <c r="A17" s="14"/>
      <c r="B17" s="15"/>
      <c r="C17" s="136">
        <f aca="true" t="shared" si="4" ref="C17:L17">IF(COLUMN(C17)&lt;=nt+2,COLUMN(C17)-2,IF(B17=nt,"Phenotypic",""))</f>
        <v>1</v>
      </c>
      <c r="D17" s="136">
        <f t="shared" si="4"/>
        <v>2</v>
      </c>
      <c r="E17" s="136">
        <f t="shared" si="4"/>
        <v>3</v>
      </c>
      <c r="F17" s="136">
        <f t="shared" si="4"/>
        <v>4</v>
      </c>
      <c r="G17" s="136">
        <f t="shared" si="4"/>
        <v>5</v>
      </c>
      <c r="H17" s="136">
        <f t="shared" si="4"/>
        <v>6</v>
      </c>
      <c r="I17" s="136">
        <f t="shared" si="4"/>
        <v>7</v>
      </c>
      <c r="J17" s="136" t="str">
        <f t="shared" si="4"/>
        <v>Phenotypic</v>
      </c>
      <c r="K17" s="136" t="s">
        <v>34</v>
      </c>
      <c r="L17" s="137">
        <f t="shared" si="4"/>
      </c>
      <c r="M17" s="9"/>
      <c r="N17" s="9"/>
      <c r="O17" s="9"/>
      <c r="P17" s="9"/>
      <c r="Q17" s="9"/>
      <c r="R17" s="9"/>
      <c r="S17" s="9"/>
      <c r="T17" s="7"/>
      <c r="U17" s="7"/>
      <c r="V17" s="9"/>
      <c r="W17" s="9"/>
    </row>
    <row r="18" spans="1:23" ht="11.25" customHeight="1">
      <c r="A18" s="3" t="str">
        <f>IF(ROW(A18)&lt;=nt+17,$B6,IF(A17=nt," Genetic Correlation   ",""))</f>
        <v>wwt</v>
      </c>
      <c r="B18" s="138">
        <f>IF(ROW(B18)&lt;=nt+17,ROW(B18)-17,IF(B17=nt," Genetic   ",""))</f>
        <v>1</v>
      </c>
      <c r="C18" s="3">
        <v>1</v>
      </c>
      <c r="D18" s="108">
        <v>0</v>
      </c>
      <c r="E18" s="108">
        <v>0.49</v>
      </c>
      <c r="F18" s="108">
        <v>-0.02</v>
      </c>
      <c r="G18" s="108">
        <v>-0.01</v>
      </c>
      <c r="H18" s="109">
        <v>0.22</v>
      </c>
      <c r="I18" s="109">
        <v>-0.04</v>
      </c>
      <c r="J18" s="109">
        <v>0.26</v>
      </c>
      <c r="K18" s="109"/>
      <c r="L18" s="128"/>
      <c r="M18" s="9"/>
      <c r="N18" s="9"/>
      <c r="O18" s="9"/>
      <c r="P18" s="9"/>
      <c r="Q18" s="9"/>
      <c r="R18" s="9"/>
      <c r="S18" s="9"/>
      <c r="T18" s="7"/>
      <c r="U18" s="7"/>
      <c r="V18" s="9"/>
      <c r="W18" s="9"/>
    </row>
    <row r="19" spans="1:23" ht="14.25" customHeight="1">
      <c r="A19" s="3" t="str">
        <f aca="true" t="shared" si="5" ref="A19:A27">IF(ROW(A19)&lt;=nt+17,$B7,IF(A18=nt," Genetic Correlation   ",""))</f>
        <v>wwtm</v>
      </c>
      <c r="B19" s="138">
        <f aca="true" t="shared" si="6" ref="B19:B27">IF(ROW(B19)&lt;=nt+17,ROW(B19)-17,IF(B18=nt," Genetic   ",""))</f>
        <v>2</v>
      </c>
      <c r="C19" s="108">
        <v>-0.27</v>
      </c>
      <c r="D19" s="3">
        <v>1</v>
      </c>
      <c r="E19" s="108">
        <v>0</v>
      </c>
      <c r="F19" s="108">
        <v>0</v>
      </c>
      <c r="G19" s="109">
        <v>0</v>
      </c>
      <c r="H19" s="109">
        <v>0</v>
      </c>
      <c r="I19" s="109">
        <v>0</v>
      </c>
      <c r="J19" s="109">
        <v>0</v>
      </c>
      <c r="K19" s="109"/>
      <c r="L19" s="128"/>
      <c r="M19" s="9"/>
      <c r="N19" s="9"/>
      <c r="O19" s="9"/>
      <c r="P19" s="9"/>
      <c r="Q19" s="9"/>
      <c r="R19" s="9"/>
      <c r="S19" s="9"/>
      <c r="T19" s="7"/>
      <c r="U19" s="7"/>
      <c r="V19" s="9"/>
      <c r="W19" s="9"/>
    </row>
    <row r="20" spans="1:23" ht="13.5" customHeight="1">
      <c r="A20" s="3" t="str">
        <f t="shared" si="5"/>
        <v>pwt</v>
      </c>
      <c r="B20" s="138">
        <f t="shared" si="6"/>
        <v>3</v>
      </c>
      <c r="C20" s="108">
        <v>0.76</v>
      </c>
      <c r="D20" s="108">
        <v>-0.14</v>
      </c>
      <c r="E20" s="3">
        <v>1</v>
      </c>
      <c r="F20" s="108">
        <v>0.01</v>
      </c>
      <c r="G20" s="108">
        <v>-0.01</v>
      </c>
      <c r="H20" s="109">
        <v>0.25</v>
      </c>
      <c r="I20" s="109">
        <v>-0.02</v>
      </c>
      <c r="J20" s="109">
        <v>0.38</v>
      </c>
      <c r="K20" s="109"/>
      <c r="L20" s="128"/>
      <c r="M20" s="9"/>
      <c r="N20" s="9"/>
      <c r="O20" s="9"/>
      <c r="P20" s="9"/>
      <c r="Q20" s="9"/>
      <c r="R20" s="9"/>
      <c r="S20" s="9"/>
      <c r="T20" s="7"/>
      <c r="U20" s="7"/>
      <c r="V20" s="9"/>
      <c r="W20" s="9"/>
    </row>
    <row r="21" spans="1:23" ht="12.75">
      <c r="A21" s="3" t="str">
        <f t="shared" si="5"/>
        <v>pfat</v>
      </c>
      <c r="B21" s="138">
        <f t="shared" si="6"/>
        <v>4</v>
      </c>
      <c r="C21" s="108">
        <v>-0.04</v>
      </c>
      <c r="D21" s="108">
        <v>0.06</v>
      </c>
      <c r="E21" s="108">
        <v>-0.06</v>
      </c>
      <c r="F21" s="3">
        <v>1</v>
      </c>
      <c r="G21" s="109">
        <v>0.34</v>
      </c>
      <c r="H21" s="109">
        <v>0</v>
      </c>
      <c r="I21" s="109">
        <v>-0.01</v>
      </c>
      <c r="J21" s="109">
        <v>0.03</v>
      </c>
      <c r="K21" s="109"/>
      <c r="L21" s="128"/>
      <c r="M21" s="9"/>
      <c r="N21" s="9"/>
      <c r="O21" s="9"/>
      <c r="P21" s="9"/>
      <c r="Q21" s="9"/>
      <c r="R21" s="9"/>
      <c r="S21" s="9"/>
      <c r="T21" s="9"/>
      <c r="U21" s="7"/>
      <c r="V21" s="7"/>
      <c r="W21" s="9"/>
    </row>
    <row r="22" spans="1:23" ht="12.75">
      <c r="A22" s="3" t="str">
        <f t="shared" si="5"/>
        <v>pemd</v>
      </c>
      <c r="B22" s="138">
        <f t="shared" si="6"/>
        <v>5</v>
      </c>
      <c r="C22" s="108">
        <v>-0.05</v>
      </c>
      <c r="D22" s="108">
        <v>0.05</v>
      </c>
      <c r="E22" s="108">
        <v>-0.04</v>
      </c>
      <c r="F22" s="108">
        <v>0.47</v>
      </c>
      <c r="G22" s="3">
        <v>1</v>
      </c>
      <c r="H22" s="109">
        <v>0.02</v>
      </c>
      <c r="I22" s="109">
        <v>-0.01</v>
      </c>
      <c r="J22" s="109">
        <v>-0.01</v>
      </c>
      <c r="K22" s="109"/>
      <c r="L22" s="128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12.75">
      <c r="A23" s="3" t="str">
        <f t="shared" si="5"/>
        <v>ygfw</v>
      </c>
      <c r="B23" s="139">
        <f t="shared" si="6"/>
        <v>6</v>
      </c>
      <c r="C23" s="134">
        <v>0.24</v>
      </c>
      <c r="D23" s="109">
        <v>0.04</v>
      </c>
      <c r="E23" s="109">
        <v>0.33</v>
      </c>
      <c r="F23" s="109">
        <v>-0.03</v>
      </c>
      <c r="G23" s="109">
        <v>-0.02</v>
      </c>
      <c r="H23" s="3">
        <v>1</v>
      </c>
      <c r="I23" s="109">
        <v>-0.11</v>
      </c>
      <c r="J23" s="109">
        <v>0.13</v>
      </c>
      <c r="K23" s="109"/>
      <c r="L23" s="128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2.75">
      <c r="A24" s="3" t="str">
        <f t="shared" si="5"/>
        <v>nlw</v>
      </c>
      <c r="B24" s="139">
        <f t="shared" si="6"/>
        <v>7</v>
      </c>
      <c r="C24" s="134">
        <v>0.11</v>
      </c>
      <c r="D24" s="109">
        <v>-0.05</v>
      </c>
      <c r="E24" s="109">
        <v>0.17</v>
      </c>
      <c r="F24" s="109">
        <v>0.04</v>
      </c>
      <c r="G24" s="109">
        <v>0.04</v>
      </c>
      <c r="H24" s="109">
        <v>0.04</v>
      </c>
      <c r="I24" s="3">
        <v>1</v>
      </c>
      <c r="J24" s="109">
        <v>0</v>
      </c>
      <c r="K24" s="109"/>
      <c r="L24" s="128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12.75">
      <c r="A25" s="3">
        <f t="shared" si="5"/>
      </c>
      <c r="B25" s="139" t="str">
        <f t="shared" si="6"/>
        <v> Genetic   </v>
      </c>
      <c r="C25" s="134">
        <v>0.19</v>
      </c>
      <c r="D25" s="109">
        <v>0</v>
      </c>
      <c r="E25" s="109">
        <v>0.31</v>
      </c>
      <c r="F25" s="109">
        <v>-0.01</v>
      </c>
      <c r="G25" s="109">
        <v>0</v>
      </c>
      <c r="H25" s="109">
        <v>0.09</v>
      </c>
      <c r="I25" s="109">
        <v>0</v>
      </c>
      <c r="J25" s="3">
        <v>1</v>
      </c>
      <c r="K25" s="109"/>
      <c r="L25" s="128"/>
      <c r="M25" s="9"/>
      <c r="N25" s="9"/>
      <c r="O25" s="9"/>
      <c r="P25" s="9"/>
      <c r="Q25" s="9"/>
      <c r="R25" s="9"/>
      <c r="S25" s="7"/>
      <c r="T25" s="9"/>
      <c r="U25" s="75"/>
      <c r="V25" s="9"/>
      <c r="W25" s="9"/>
    </row>
    <row r="26" spans="1:23" ht="12.75">
      <c r="A26" s="3">
        <f t="shared" si="5"/>
      </c>
      <c r="B26" s="139">
        <f t="shared" si="6"/>
      </c>
      <c r="C26" s="134"/>
      <c r="D26" s="109"/>
      <c r="E26" s="109"/>
      <c r="F26" s="109"/>
      <c r="G26" s="109"/>
      <c r="H26" s="109"/>
      <c r="I26" s="109"/>
      <c r="J26" s="109"/>
      <c r="K26" s="3">
        <v>1</v>
      </c>
      <c r="L26" s="109"/>
      <c r="M26" s="101"/>
      <c r="N26" s="94"/>
      <c r="O26" s="94"/>
      <c r="P26" s="94"/>
      <c r="Q26" s="94"/>
      <c r="R26" s="94"/>
      <c r="S26" s="102"/>
      <c r="T26" s="94"/>
      <c r="U26" s="94"/>
      <c r="V26" s="9"/>
      <c r="W26" s="9"/>
    </row>
    <row r="27" spans="1:23" ht="12.75">
      <c r="A27" s="3">
        <f t="shared" si="5"/>
      </c>
      <c r="B27" s="136">
        <f t="shared" si="6"/>
      </c>
      <c r="C27" s="134"/>
      <c r="D27" s="109"/>
      <c r="E27" s="109"/>
      <c r="F27" s="109"/>
      <c r="G27" s="109"/>
      <c r="H27" s="109"/>
      <c r="I27" s="109"/>
      <c r="J27" s="135"/>
      <c r="K27" s="135"/>
      <c r="L27" s="11">
        <v>1</v>
      </c>
      <c r="M27" s="101"/>
      <c r="N27" s="94"/>
      <c r="O27" s="94"/>
      <c r="P27" s="94"/>
      <c r="Q27" s="94"/>
      <c r="R27" s="94"/>
      <c r="S27" s="102"/>
      <c r="T27" s="94"/>
      <c r="U27" s="94"/>
      <c r="V27" s="9"/>
      <c r="W27" s="9"/>
    </row>
    <row r="28" spans="1:23" ht="12.75">
      <c r="A28" s="7"/>
      <c r="B28" s="83"/>
      <c r="C28" s="88" t="s">
        <v>74</v>
      </c>
      <c r="D28" s="89" t="s">
        <v>75</v>
      </c>
      <c r="E28" s="89" t="s">
        <v>49</v>
      </c>
      <c r="F28" s="89"/>
      <c r="G28" s="89"/>
      <c r="H28" s="90"/>
      <c r="I28" s="91"/>
      <c r="J28" s="91"/>
      <c r="K28" s="48"/>
      <c r="L28" s="130"/>
      <c r="M28" s="131"/>
      <c r="N28" s="102"/>
      <c r="O28" s="84"/>
      <c r="P28" s="84"/>
      <c r="Q28" s="84"/>
      <c r="R28" s="85"/>
      <c r="S28" s="102"/>
      <c r="T28" s="94"/>
      <c r="U28" s="94"/>
      <c r="V28" s="9"/>
      <c r="W28" s="9"/>
    </row>
    <row r="29" spans="1:23" ht="12.75">
      <c r="A29" s="71"/>
      <c r="B29" s="9"/>
      <c r="C29" s="71"/>
      <c r="D29" s="9"/>
      <c r="E29" s="9" t="s">
        <v>34</v>
      </c>
      <c r="F29" s="104" t="s">
        <v>34</v>
      </c>
      <c r="G29" s="103" t="s">
        <v>34</v>
      </c>
      <c r="H29" s="9" t="s">
        <v>34</v>
      </c>
      <c r="I29" s="9" t="s">
        <v>34</v>
      </c>
      <c r="J29" s="9" t="s">
        <v>34</v>
      </c>
      <c r="K29" s="9" t="s">
        <v>34</v>
      </c>
      <c r="L29" s="9" t="s">
        <v>34</v>
      </c>
      <c r="M29" s="9"/>
      <c r="N29" s="94"/>
      <c r="O29" s="94"/>
      <c r="P29" s="94"/>
      <c r="Q29" s="189"/>
      <c r="R29" s="102"/>
      <c r="S29" s="190"/>
      <c r="T29" s="191"/>
      <c r="U29" s="94"/>
      <c r="V29" s="9"/>
      <c r="W29" s="9"/>
    </row>
    <row r="30" spans="1:23" ht="18">
      <c r="A30" s="132"/>
      <c r="B30" s="133"/>
      <c r="C30" s="102"/>
      <c r="D30" s="9"/>
      <c r="E30" s="94" t="s">
        <v>63</v>
      </c>
      <c r="F30" s="84"/>
      <c r="G30" s="107"/>
      <c r="H30" s="9" t="s">
        <v>34</v>
      </c>
      <c r="I30" s="9" t="s">
        <v>34</v>
      </c>
      <c r="J30" s="9" t="s">
        <v>34</v>
      </c>
      <c r="K30" s="9" t="s">
        <v>34</v>
      </c>
      <c r="L30" s="9" t="s">
        <v>34</v>
      </c>
      <c r="M30" s="9"/>
      <c r="N30" s="94"/>
      <c r="O30" s="94"/>
      <c r="P30" s="94"/>
      <c r="Q30" s="94"/>
      <c r="R30" s="94"/>
      <c r="S30" s="190"/>
      <c r="T30" s="192"/>
      <c r="U30" s="94"/>
      <c r="V30" s="9"/>
      <c r="W30" s="9"/>
    </row>
    <row r="31" spans="1:23" ht="12.75">
      <c r="A31" s="102"/>
      <c r="B31" s="105"/>
      <c r="C31" s="92" t="s">
        <v>34</v>
      </c>
      <c r="D31" s="93" t="s">
        <v>50</v>
      </c>
      <c r="E31" s="21"/>
      <c r="F31" s="21"/>
      <c r="G31" s="21"/>
      <c r="H31" s="21"/>
      <c r="I31" s="21"/>
      <c r="J31" s="21"/>
      <c r="K31" s="21"/>
      <c r="L31" s="86" t="s">
        <v>34</v>
      </c>
      <c r="M31" s="103"/>
      <c r="N31" s="99"/>
      <c r="O31" s="188"/>
      <c r="P31" s="94"/>
      <c r="Q31" s="102"/>
      <c r="R31" s="102"/>
      <c r="S31" s="190"/>
      <c r="T31" s="191"/>
      <c r="U31" s="94"/>
      <c r="V31" s="9"/>
      <c r="W31" s="9"/>
    </row>
    <row r="32" spans="1:23" ht="12.75">
      <c r="A32" s="102"/>
      <c r="B32" s="105"/>
      <c r="C32" s="136">
        <f aca="true" t="shared" si="7" ref="C32:L32">IF(COLUMN(C32)&lt;=nt+2,COLUMN(C32)-2,IF(B32=nt,"Phenotypic",""))</f>
        <v>1</v>
      </c>
      <c r="D32" s="136">
        <f t="shared" si="7"/>
        <v>2</v>
      </c>
      <c r="E32" s="136">
        <f t="shared" si="7"/>
        <v>3</v>
      </c>
      <c r="F32" s="136">
        <f t="shared" si="7"/>
        <v>4</v>
      </c>
      <c r="G32" s="136">
        <f t="shared" si="7"/>
        <v>5</v>
      </c>
      <c r="H32" s="136">
        <f t="shared" si="7"/>
        <v>6</v>
      </c>
      <c r="I32" s="136">
        <f t="shared" si="7"/>
        <v>7</v>
      </c>
      <c r="J32" s="136" t="str">
        <f t="shared" si="7"/>
        <v>Phenotypic</v>
      </c>
      <c r="K32" s="136">
        <f t="shared" si="7"/>
      </c>
      <c r="L32" s="137">
        <f t="shared" si="7"/>
      </c>
      <c r="M32" s="84"/>
      <c r="N32" s="102"/>
      <c r="O32" s="102"/>
      <c r="P32" s="94"/>
      <c r="Q32" s="102"/>
      <c r="R32" s="94"/>
      <c r="S32" s="94"/>
      <c r="T32" s="94"/>
      <c r="U32" s="94"/>
      <c r="V32" s="9"/>
      <c r="W32" s="9"/>
    </row>
    <row r="33" spans="1:23" ht="12.75">
      <c r="A33" s="3" t="str">
        <f>IF(ROW(A33)&lt;=nt+32,$B6,IF(A32=nt," Genetic Correlation   ",""))</f>
        <v>wwt</v>
      </c>
      <c r="B33" s="138">
        <f>IF(ROW(B33)&lt;=nt+32,ROW(B33)-32,IF(B32=nt," Genetic   ",""))</f>
        <v>1</v>
      </c>
      <c r="C33" s="158">
        <v>1</v>
      </c>
      <c r="D33" s="110">
        <v>0</v>
      </c>
      <c r="E33" s="110">
        <v>0.49</v>
      </c>
      <c r="F33" s="110">
        <v>-0.02</v>
      </c>
      <c r="G33" s="110">
        <v>-0.01</v>
      </c>
      <c r="H33" s="66">
        <v>0.22</v>
      </c>
      <c r="I33" s="66">
        <v>-0.04</v>
      </c>
      <c r="J33" s="66"/>
      <c r="K33" s="66"/>
      <c r="L33" s="111"/>
      <c r="M33" s="84"/>
      <c r="N33" s="84"/>
      <c r="O33" s="84"/>
      <c r="P33" s="84"/>
      <c r="Q33" s="84"/>
      <c r="R33" s="85"/>
      <c r="S33" s="94"/>
      <c r="T33" s="94"/>
      <c r="U33" s="94"/>
      <c r="V33" s="9"/>
      <c r="W33" s="9"/>
    </row>
    <row r="34" spans="1:23" ht="12.75">
      <c r="A34" s="3" t="str">
        <f aca="true" t="shared" si="8" ref="A34:A42">IF(ROW(A34)&lt;=nt+32,$B7,IF(A33=nt," Genetic Correlation   ",""))</f>
        <v>wwtm</v>
      </c>
      <c r="B34" s="138">
        <f aca="true" t="shared" si="9" ref="B34:B42">IF(ROW(B34)&lt;=nt+32,ROW(B34)-32,IF(B33=nt," Genetic   ",""))</f>
        <v>2</v>
      </c>
      <c r="C34" s="110">
        <v>-0.27</v>
      </c>
      <c r="D34" s="158">
        <v>1</v>
      </c>
      <c r="E34" s="110">
        <v>-1.395308018893341E-16</v>
      </c>
      <c r="F34" s="110">
        <v>-2.6527874156497298E-18</v>
      </c>
      <c r="G34" s="66">
        <v>2.429673175060818E-18</v>
      </c>
      <c r="H34" s="66">
        <v>-1.5919378077389082E-17</v>
      </c>
      <c r="I34" s="66">
        <v>-1.3267696760288337E-18</v>
      </c>
      <c r="J34" s="66"/>
      <c r="K34" s="66"/>
      <c r="L34" s="111"/>
      <c r="M34" s="85"/>
      <c r="N34" s="84"/>
      <c r="O34" s="84"/>
      <c r="P34" s="84"/>
      <c r="Q34" s="84"/>
      <c r="R34" s="85"/>
      <c r="S34" s="94"/>
      <c r="T34" s="94"/>
      <c r="U34" s="94"/>
      <c r="V34" s="9"/>
      <c r="W34" s="9"/>
    </row>
    <row r="35" spans="1:23" ht="12.75">
      <c r="A35" s="3" t="str">
        <f t="shared" si="8"/>
        <v>pwt</v>
      </c>
      <c r="B35" s="138">
        <f t="shared" si="9"/>
        <v>3</v>
      </c>
      <c r="C35" s="110">
        <v>0.76</v>
      </c>
      <c r="D35" s="110">
        <v>-0.14</v>
      </c>
      <c r="E35" s="158" t="s">
        <v>34</v>
      </c>
      <c r="F35" s="110">
        <v>0.009999999999999988</v>
      </c>
      <c r="G35" s="110">
        <v>-0.01</v>
      </c>
      <c r="H35" s="66">
        <v>0.25</v>
      </c>
      <c r="I35" s="66">
        <v>-0.02</v>
      </c>
      <c r="J35" s="66" t="s">
        <v>34</v>
      </c>
      <c r="K35" s="66" t="s">
        <v>34</v>
      </c>
      <c r="L35" s="111" t="s">
        <v>34</v>
      </c>
      <c r="M35" s="84"/>
      <c r="N35" s="84"/>
      <c r="O35" s="84"/>
      <c r="P35" s="84"/>
      <c r="Q35" s="84"/>
      <c r="R35" s="85"/>
      <c r="S35" s="94"/>
      <c r="T35" s="94"/>
      <c r="U35" s="94"/>
      <c r="V35" s="9"/>
      <c r="W35" s="9"/>
    </row>
    <row r="36" spans="1:23" ht="12.75">
      <c r="A36" s="3" t="str">
        <f t="shared" si="8"/>
        <v>pfat</v>
      </c>
      <c r="B36" s="138">
        <f t="shared" si="9"/>
        <v>4</v>
      </c>
      <c r="C36" s="110">
        <v>-0.04</v>
      </c>
      <c r="D36" s="110">
        <v>0.06</v>
      </c>
      <c r="E36" s="110">
        <v>-0.06</v>
      </c>
      <c r="F36" s="158" t="s">
        <v>34</v>
      </c>
      <c r="G36" s="66">
        <v>0.34</v>
      </c>
      <c r="H36" s="66">
        <v>-5.423360768492771E-18</v>
      </c>
      <c r="I36" s="66">
        <v>-0.01</v>
      </c>
      <c r="J36" s="66" t="s">
        <v>34</v>
      </c>
      <c r="K36" s="66" t="s">
        <v>34</v>
      </c>
      <c r="L36" s="111" t="s">
        <v>34</v>
      </c>
      <c r="M36" s="84"/>
      <c r="N36" s="84"/>
      <c r="O36" s="84"/>
      <c r="P36" s="84"/>
      <c r="Q36" s="84"/>
      <c r="R36" s="85"/>
      <c r="S36" s="94"/>
      <c r="T36" s="94"/>
      <c r="U36" s="94"/>
      <c r="V36" s="9"/>
      <c r="W36" s="9"/>
    </row>
    <row r="37" spans="1:23" ht="12.75">
      <c r="A37" s="3" t="str">
        <f t="shared" si="8"/>
        <v>pemd</v>
      </c>
      <c r="B37" s="138">
        <f t="shared" si="9"/>
        <v>5</v>
      </c>
      <c r="C37" s="110">
        <v>-0.05</v>
      </c>
      <c r="D37" s="110">
        <v>0.05</v>
      </c>
      <c r="E37" s="110">
        <v>-0.04</v>
      </c>
      <c r="F37" s="110">
        <v>0.47</v>
      </c>
      <c r="G37" s="158" t="s">
        <v>34</v>
      </c>
      <c r="H37" s="66">
        <v>0.02</v>
      </c>
      <c r="I37" s="66">
        <v>-0.01</v>
      </c>
      <c r="J37" s="66" t="s">
        <v>34</v>
      </c>
      <c r="K37" s="66" t="s">
        <v>34</v>
      </c>
      <c r="L37" s="111" t="s">
        <v>34</v>
      </c>
      <c r="M37" s="84"/>
      <c r="N37" s="84"/>
      <c r="O37" s="84"/>
      <c r="P37" s="94"/>
      <c r="Q37" s="84"/>
      <c r="R37" s="85"/>
      <c r="S37" s="94"/>
      <c r="T37" s="94"/>
      <c r="U37" s="94"/>
      <c r="V37" s="9"/>
      <c r="W37" s="9"/>
    </row>
    <row r="38" spans="1:23" ht="12.75">
      <c r="A38" s="3" t="str">
        <f t="shared" si="8"/>
        <v>ygfw</v>
      </c>
      <c r="B38" s="138">
        <f t="shared" si="9"/>
        <v>6</v>
      </c>
      <c r="C38" s="112">
        <v>0.24</v>
      </c>
      <c r="D38" s="66">
        <v>0.04</v>
      </c>
      <c r="E38" s="66">
        <v>0.33</v>
      </c>
      <c r="F38" s="66">
        <v>-0.03</v>
      </c>
      <c r="G38" s="66">
        <v>-0.02</v>
      </c>
      <c r="H38" s="158" t="s">
        <v>34</v>
      </c>
      <c r="I38" s="66">
        <v>-0.11</v>
      </c>
      <c r="J38" s="66" t="s">
        <v>34</v>
      </c>
      <c r="K38" s="66" t="s">
        <v>34</v>
      </c>
      <c r="L38" s="111" t="s">
        <v>34</v>
      </c>
      <c r="M38" s="84"/>
      <c r="N38" s="84"/>
      <c r="O38" s="84"/>
      <c r="P38" s="94"/>
      <c r="Q38" s="84"/>
      <c r="R38" s="85"/>
      <c r="S38" s="94"/>
      <c r="T38" s="94"/>
      <c r="U38" s="94"/>
      <c r="V38" s="9"/>
      <c r="W38" s="9"/>
    </row>
    <row r="39" spans="1:23" ht="12.75">
      <c r="A39" s="3" t="str">
        <f t="shared" si="8"/>
        <v>nlw</v>
      </c>
      <c r="B39" s="138">
        <f t="shared" si="9"/>
        <v>7</v>
      </c>
      <c r="C39" s="112">
        <v>0.11</v>
      </c>
      <c r="D39" s="66">
        <v>-0.05</v>
      </c>
      <c r="E39" s="66">
        <v>0.17</v>
      </c>
      <c r="F39" s="66">
        <v>0.04</v>
      </c>
      <c r="G39" s="66">
        <v>0.04</v>
      </c>
      <c r="H39" s="66">
        <v>0.04</v>
      </c>
      <c r="I39" s="158" t="s">
        <v>34</v>
      </c>
      <c r="J39" s="66" t="s">
        <v>34</v>
      </c>
      <c r="K39" s="66" t="s">
        <v>34</v>
      </c>
      <c r="L39" s="111" t="s">
        <v>34</v>
      </c>
      <c r="M39" s="84"/>
      <c r="N39" s="84"/>
      <c r="O39" s="84"/>
      <c r="P39" s="94"/>
      <c r="Q39" s="84"/>
      <c r="R39" s="85"/>
      <c r="S39" s="94"/>
      <c r="T39" s="94"/>
      <c r="U39" s="94"/>
      <c r="V39" s="9"/>
      <c r="W39" s="9"/>
    </row>
    <row r="40" spans="1:23" ht="12.75">
      <c r="A40" s="3">
        <f t="shared" si="8"/>
      </c>
      <c r="B40" s="138" t="str">
        <f t="shared" si="9"/>
        <v> Genetic   </v>
      </c>
      <c r="C40" s="112" t="s">
        <v>34</v>
      </c>
      <c r="D40" s="66" t="s">
        <v>34</v>
      </c>
      <c r="E40" s="66" t="s">
        <v>34</v>
      </c>
      <c r="F40" s="66" t="s">
        <v>34</v>
      </c>
      <c r="G40" s="66" t="s">
        <v>34</v>
      </c>
      <c r="H40" s="66"/>
      <c r="I40" s="66" t="s">
        <v>34</v>
      </c>
      <c r="J40" s="158" t="s">
        <v>34</v>
      </c>
      <c r="K40" s="66" t="s">
        <v>34</v>
      </c>
      <c r="L40" s="111" t="s">
        <v>34</v>
      </c>
      <c r="M40" s="84"/>
      <c r="N40" s="84"/>
      <c r="O40" s="84"/>
      <c r="P40" s="94"/>
      <c r="Q40" s="84"/>
      <c r="R40" s="85"/>
      <c r="S40" s="94"/>
      <c r="T40" s="94"/>
      <c r="U40" s="94"/>
      <c r="V40" s="9"/>
      <c r="W40" s="9"/>
    </row>
    <row r="41" spans="1:23" ht="12.75">
      <c r="A41" s="3">
        <f t="shared" si="8"/>
      </c>
      <c r="B41" s="138">
        <f t="shared" si="9"/>
      </c>
      <c r="C41" s="112" t="s">
        <v>34</v>
      </c>
      <c r="D41" s="66" t="s">
        <v>34</v>
      </c>
      <c r="E41" s="66" t="s">
        <v>34</v>
      </c>
      <c r="F41" s="66" t="s">
        <v>34</v>
      </c>
      <c r="G41" s="66" t="s">
        <v>34</v>
      </c>
      <c r="H41" s="66" t="s">
        <v>34</v>
      </c>
      <c r="I41" s="66"/>
      <c r="J41" s="66" t="s">
        <v>34</v>
      </c>
      <c r="K41" s="158" t="s">
        <v>34</v>
      </c>
      <c r="L41" s="111" t="s">
        <v>34</v>
      </c>
      <c r="M41" s="84"/>
      <c r="N41" s="84"/>
      <c r="O41" s="84"/>
      <c r="P41" s="94"/>
      <c r="Q41" s="84"/>
      <c r="R41" s="85"/>
      <c r="S41" s="94"/>
      <c r="T41" s="94"/>
      <c r="U41" s="94"/>
      <c r="V41" s="9"/>
      <c r="W41" s="9"/>
    </row>
    <row r="42" spans="1:23" ht="12.75">
      <c r="A42" s="3">
        <f t="shared" si="8"/>
      </c>
      <c r="B42" s="138">
        <f t="shared" si="9"/>
      </c>
      <c r="C42" s="113" t="s">
        <v>34</v>
      </c>
      <c r="D42" s="114" t="s">
        <v>34</v>
      </c>
      <c r="E42" s="114" t="s">
        <v>34</v>
      </c>
      <c r="F42" s="114" t="s">
        <v>34</v>
      </c>
      <c r="G42" s="114" t="s">
        <v>34</v>
      </c>
      <c r="H42" s="114" t="s">
        <v>34</v>
      </c>
      <c r="I42" s="114" t="s">
        <v>34</v>
      </c>
      <c r="J42" s="114"/>
      <c r="K42" s="114" t="s">
        <v>34</v>
      </c>
      <c r="L42" s="159" t="s">
        <v>34</v>
      </c>
      <c r="M42" s="84"/>
      <c r="N42" s="84"/>
      <c r="O42" s="84"/>
      <c r="P42" s="94"/>
      <c r="Q42" s="84"/>
      <c r="R42" s="85"/>
      <c r="S42" s="94"/>
      <c r="T42" s="94"/>
      <c r="U42" s="94"/>
      <c r="V42" s="9"/>
      <c r="W42" s="9"/>
    </row>
    <row r="43" spans="1:23" ht="12.75">
      <c r="A43" s="9"/>
      <c r="B43" s="9"/>
      <c r="C43" s="9" t="s">
        <v>34</v>
      </c>
      <c r="D43" s="9" t="s">
        <v>34</v>
      </c>
      <c r="E43" s="9" t="s">
        <v>34</v>
      </c>
      <c r="F43" s="9" t="s">
        <v>34</v>
      </c>
      <c r="G43" s="9" t="s">
        <v>34</v>
      </c>
      <c r="H43" s="9" t="s">
        <v>34</v>
      </c>
      <c r="I43" s="9" t="s">
        <v>34</v>
      </c>
      <c r="J43" s="9" t="s">
        <v>34</v>
      </c>
      <c r="K43" s="9"/>
      <c r="L43" s="9" t="s">
        <v>34</v>
      </c>
      <c r="M43" s="9"/>
      <c r="N43" s="94"/>
      <c r="O43" s="94"/>
      <c r="P43" s="94"/>
      <c r="Q43" s="94"/>
      <c r="R43" s="94"/>
      <c r="S43" s="94"/>
      <c r="T43" s="94"/>
      <c r="U43" s="94"/>
      <c r="V43" s="9"/>
      <c r="W43" s="9"/>
    </row>
    <row r="44" spans="1:23" ht="12.75">
      <c r="A44" s="9"/>
      <c r="B44" s="9"/>
      <c r="C44" s="9" t="s">
        <v>34</v>
      </c>
      <c r="D44" s="9" t="s">
        <v>34</v>
      </c>
      <c r="E44" s="9" t="s">
        <v>34</v>
      </c>
      <c r="F44" s="9" t="s">
        <v>34</v>
      </c>
      <c r="G44" s="9" t="s">
        <v>34</v>
      </c>
      <c r="H44" s="9" t="s">
        <v>34</v>
      </c>
      <c r="I44" s="9" t="s">
        <v>34</v>
      </c>
      <c r="J44" s="9" t="s">
        <v>34</v>
      </c>
      <c r="K44" s="9" t="s">
        <v>34</v>
      </c>
      <c r="L44" s="9"/>
      <c r="M44" s="9"/>
      <c r="N44" s="9"/>
      <c r="O44" s="79"/>
      <c r="P44" s="94"/>
      <c r="Q44" s="94"/>
      <c r="R44" s="94"/>
      <c r="S44" s="94"/>
      <c r="T44" s="9"/>
      <c r="V44" s="9"/>
      <c r="W44" s="9"/>
    </row>
    <row r="45" spans="1:23" ht="12.75">
      <c r="A45" s="9"/>
      <c r="B45" s="168"/>
      <c r="C45" s="169" t="s">
        <v>32</v>
      </c>
      <c r="D45" s="169"/>
      <c r="E45" s="169"/>
      <c r="F45" s="169"/>
      <c r="G45" s="169"/>
      <c r="H45" s="169"/>
      <c r="I45" s="169"/>
      <c r="J45" s="169"/>
      <c r="K45" s="170"/>
      <c r="L45" s="1"/>
      <c r="M45" s="175" t="s">
        <v>74</v>
      </c>
      <c r="N45" s="176" t="s">
        <v>49</v>
      </c>
      <c r="O45" s="176"/>
      <c r="P45" s="176"/>
      <c r="Q45" s="176"/>
      <c r="R45" s="176"/>
      <c r="S45" s="176"/>
      <c r="T45" s="176"/>
      <c r="U45" s="176"/>
      <c r="V45" s="177"/>
      <c r="W45" s="9"/>
    </row>
    <row r="46" spans="1:23" ht="12.75">
      <c r="A46" s="9"/>
      <c r="B46" s="160">
        <v>4.7741813000999995</v>
      </c>
      <c r="C46" s="161">
        <v>-1.286108711892</v>
      </c>
      <c r="D46" s="161">
        <v>5.975467048683549</v>
      </c>
      <c r="E46" s="161">
        <v>-0.006936203238170478</v>
      </c>
      <c r="F46" s="161">
        <v>-0.08221562336893098</v>
      </c>
      <c r="G46" s="161">
        <v>0.0314544168432</v>
      </c>
      <c r="H46" s="161">
        <v>0.05765970111</v>
      </c>
      <c r="I46" s="161" t="s">
        <v>34</v>
      </c>
      <c r="J46" s="161" t="s">
        <v>34</v>
      </c>
      <c r="K46" s="162" t="s">
        <v>34</v>
      </c>
      <c r="L46" s="8"/>
      <c r="M46" s="172" t="s">
        <v>34</v>
      </c>
      <c r="N46" s="161" t="s">
        <v>34</v>
      </c>
      <c r="O46" s="161" t="s">
        <v>34</v>
      </c>
      <c r="P46" s="161" t="s">
        <v>34</v>
      </c>
      <c r="Q46" s="161" t="s">
        <v>34</v>
      </c>
      <c r="R46" s="161" t="s">
        <v>34</v>
      </c>
      <c r="S46" s="161" t="s">
        <v>34</v>
      </c>
      <c r="T46" s="161" t="s">
        <v>34</v>
      </c>
      <c r="U46" s="161" t="s">
        <v>34</v>
      </c>
      <c r="V46" s="162" t="s">
        <v>34</v>
      </c>
      <c r="W46" s="9"/>
    </row>
    <row r="47" spans="1:23" ht="12.75">
      <c r="A47" s="9"/>
      <c r="B47" s="163">
        <v>-0.27</v>
      </c>
      <c r="C47" s="164">
        <v>4.7525744015999996</v>
      </c>
      <c r="D47" s="161">
        <v>-1.0982502424277576</v>
      </c>
      <c r="E47" s="161">
        <v>0.010380734356226688</v>
      </c>
      <c r="F47" s="161">
        <v>0.0820293674429651</v>
      </c>
      <c r="G47" s="161">
        <v>0.0052305263712000005</v>
      </c>
      <c r="H47" s="161">
        <v>-0.0261495798</v>
      </c>
      <c r="I47" s="161" t="s">
        <v>34</v>
      </c>
      <c r="J47" s="161" t="s">
        <v>34</v>
      </c>
      <c r="K47" s="162" t="s">
        <v>34</v>
      </c>
      <c r="L47" s="8"/>
      <c r="M47" s="163" t="s">
        <v>34</v>
      </c>
      <c r="N47" s="173" t="s">
        <v>34</v>
      </c>
      <c r="O47" s="161" t="s">
        <v>34</v>
      </c>
      <c r="P47" s="161" t="s">
        <v>34</v>
      </c>
      <c r="Q47" s="161" t="s">
        <v>34</v>
      </c>
      <c r="R47" s="161" t="s">
        <v>34</v>
      </c>
      <c r="S47" s="161" t="s">
        <v>34</v>
      </c>
      <c r="T47" s="161" t="s">
        <v>34</v>
      </c>
      <c r="U47" s="161" t="s">
        <v>34</v>
      </c>
      <c r="V47" s="162" t="s">
        <v>34</v>
      </c>
      <c r="W47" s="9"/>
    </row>
    <row r="48" spans="1:23" ht="12.75">
      <c r="A48" s="9"/>
      <c r="B48" s="163">
        <v>0.76</v>
      </c>
      <c r="C48" s="161">
        <v>-0.14</v>
      </c>
      <c r="D48" s="164">
        <v>12.94844510028</v>
      </c>
      <c r="E48" s="161">
        <v>-0.01713453903375276</v>
      </c>
      <c r="F48" s="161">
        <v>-0.1083187643673744</v>
      </c>
      <c r="G48" s="161">
        <v>0.07122684247480905</v>
      </c>
      <c r="H48" s="161">
        <v>0.14675333492220077</v>
      </c>
      <c r="I48" s="161" t="s">
        <v>34</v>
      </c>
      <c r="J48" s="161" t="s">
        <v>34</v>
      </c>
      <c r="K48" s="162" t="s">
        <v>34</v>
      </c>
      <c r="L48" s="8"/>
      <c r="M48" s="163" t="s">
        <v>34</v>
      </c>
      <c r="N48" s="161" t="s">
        <v>34</v>
      </c>
      <c r="O48" s="173" t="s">
        <v>34</v>
      </c>
      <c r="P48" s="161" t="s">
        <v>34</v>
      </c>
      <c r="Q48" s="161" t="s">
        <v>34</v>
      </c>
      <c r="R48" s="161" t="s">
        <v>34</v>
      </c>
      <c r="S48" s="161" t="s">
        <v>34</v>
      </c>
      <c r="T48" s="161" t="s">
        <v>34</v>
      </c>
      <c r="U48" s="161" t="s">
        <v>34</v>
      </c>
      <c r="V48" s="162" t="s">
        <v>34</v>
      </c>
      <c r="W48" s="9"/>
    </row>
    <row r="49" spans="1:23" ht="12.75">
      <c r="A49" s="9"/>
      <c r="B49" s="163">
        <v>-0.04</v>
      </c>
      <c r="C49" s="161">
        <v>0.06</v>
      </c>
      <c r="D49" s="161">
        <v>-0.06</v>
      </c>
      <c r="E49" s="164">
        <v>0.006298320112</v>
      </c>
      <c r="F49" s="161">
        <v>0.02807017491387311</v>
      </c>
      <c r="G49" s="161">
        <v>-0.00014280866593163182</v>
      </c>
      <c r="H49" s="161">
        <v>0.0007615573329109504</v>
      </c>
      <c r="I49" s="161" t="s">
        <v>34</v>
      </c>
      <c r="J49" s="161" t="s">
        <v>34</v>
      </c>
      <c r="K49" s="162" t="s">
        <v>34</v>
      </c>
      <c r="L49" s="8"/>
      <c r="M49" s="163" t="s">
        <v>34</v>
      </c>
      <c r="N49" s="161" t="s">
        <v>34</v>
      </c>
      <c r="O49" s="161" t="s">
        <v>34</v>
      </c>
      <c r="P49" s="173" t="s">
        <v>34</v>
      </c>
      <c r="Q49" s="161" t="s">
        <v>34</v>
      </c>
      <c r="R49" s="161" t="s">
        <v>34</v>
      </c>
      <c r="S49" s="161" t="s">
        <v>34</v>
      </c>
      <c r="T49" s="161" t="s">
        <v>34</v>
      </c>
      <c r="U49" s="161" t="s">
        <v>34</v>
      </c>
      <c r="V49" s="162" t="s">
        <v>34</v>
      </c>
      <c r="W49" s="9"/>
    </row>
    <row r="50" spans="1:23" ht="12.75">
      <c r="A50" s="9"/>
      <c r="B50" s="163">
        <v>-0.05</v>
      </c>
      <c r="C50" s="161">
        <v>0.05</v>
      </c>
      <c r="D50" s="161">
        <v>-0.04</v>
      </c>
      <c r="E50" s="161">
        <v>0.47</v>
      </c>
      <c r="F50" s="164">
        <v>0.566330292132</v>
      </c>
      <c r="G50" s="161">
        <v>-0.000902788117275634</v>
      </c>
      <c r="H50" s="161">
        <v>0.007221462083105752</v>
      </c>
      <c r="I50" s="161" t="s">
        <v>34</v>
      </c>
      <c r="J50" s="161" t="s">
        <v>34</v>
      </c>
      <c r="K50" s="162" t="s">
        <v>34</v>
      </c>
      <c r="L50" s="8"/>
      <c r="M50" s="163" t="s">
        <v>34</v>
      </c>
      <c r="N50" s="161" t="s">
        <v>34</v>
      </c>
      <c r="O50" s="161" t="s">
        <v>34</v>
      </c>
      <c r="P50" s="161" t="s">
        <v>34</v>
      </c>
      <c r="Q50" s="173" t="s">
        <v>34</v>
      </c>
      <c r="R50" s="161" t="s">
        <v>34</v>
      </c>
      <c r="S50" s="161" t="s">
        <v>34</v>
      </c>
      <c r="T50" s="161" t="s">
        <v>34</v>
      </c>
      <c r="U50" s="161" t="s">
        <v>34</v>
      </c>
      <c r="V50" s="162" t="s">
        <v>34</v>
      </c>
      <c r="W50" s="9"/>
    </row>
    <row r="51" spans="1:23" ht="12.75">
      <c r="A51" s="9"/>
      <c r="B51" s="163">
        <v>0.24</v>
      </c>
      <c r="C51" s="161">
        <v>0.04</v>
      </c>
      <c r="D51" s="161">
        <v>0.33</v>
      </c>
      <c r="E51" s="161">
        <v>-0.03</v>
      </c>
      <c r="F51" s="161">
        <v>-0.02</v>
      </c>
      <c r="G51" s="164">
        <v>0.003597840324</v>
      </c>
      <c r="H51" s="161">
        <v>0.000575587272</v>
      </c>
      <c r="I51" s="161" t="s">
        <v>34</v>
      </c>
      <c r="J51" s="161" t="s">
        <v>34</v>
      </c>
      <c r="K51" s="162" t="s">
        <v>34</v>
      </c>
      <c r="L51" s="8"/>
      <c r="M51" s="163" t="s">
        <v>34</v>
      </c>
      <c r="N51" s="161" t="s">
        <v>34</v>
      </c>
      <c r="O51" s="161" t="s">
        <v>34</v>
      </c>
      <c r="P51" s="161" t="s">
        <v>34</v>
      </c>
      <c r="Q51" s="161" t="s">
        <v>34</v>
      </c>
      <c r="R51" s="173" t="s">
        <v>34</v>
      </c>
      <c r="S51" s="161" t="s">
        <v>34</v>
      </c>
      <c r="T51" s="161" t="s">
        <v>34</v>
      </c>
      <c r="U51" s="161" t="s">
        <v>34</v>
      </c>
      <c r="V51" s="162" t="s">
        <v>34</v>
      </c>
      <c r="W51" s="9"/>
    </row>
    <row r="52" spans="1:23" ht="12.75">
      <c r="A52" s="9"/>
      <c r="B52" s="163">
        <v>0.11</v>
      </c>
      <c r="C52" s="161">
        <v>-0.05</v>
      </c>
      <c r="D52" s="161">
        <v>0.17</v>
      </c>
      <c r="E52" s="161">
        <v>0.04</v>
      </c>
      <c r="F52" s="161">
        <v>0.04</v>
      </c>
      <c r="G52" s="161">
        <v>0.04</v>
      </c>
      <c r="H52" s="164">
        <v>0.05755201</v>
      </c>
      <c r="I52" s="161" t="s">
        <v>34</v>
      </c>
      <c r="J52" s="161" t="s">
        <v>34</v>
      </c>
      <c r="K52" s="162" t="s">
        <v>34</v>
      </c>
      <c r="L52" s="8"/>
      <c r="M52" s="163" t="s">
        <v>34</v>
      </c>
      <c r="N52" s="161" t="s">
        <v>34</v>
      </c>
      <c r="O52" s="161" t="s">
        <v>34</v>
      </c>
      <c r="P52" s="161" t="s">
        <v>34</v>
      </c>
      <c r="Q52" s="161" t="s">
        <v>34</v>
      </c>
      <c r="R52" s="161" t="s">
        <v>34</v>
      </c>
      <c r="S52" s="173" t="s">
        <v>34</v>
      </c>
      <c r="T52" s="161" t="s">
        <v>34</v>
      </c>
      <c r="U52" s="161" t="s">
        <v>34</v>
      </c>
      <c r="V52" s="162" t="s">
        <v>34</v>
      </c>
      <c r="W52" s="9"/>
    </row>
    <row r="53" spans="1:23" ht="12.75">
      <c r="A53" s="9"/>
      <c r="B53" s="163" t="s">
        <v>34</v>
      </c>
      <c r="C53" s="161" t="s">
        <v>34</v>
      </c>
      <c r="D53" s="161" t="s">
        <v>34</v>
      </c>
      <c r="E53" s="161" t="s">
        <v>34</v>
      </c>
      <c r="F53" s="161" t="s">
        <v>34</v>
      </c>
      <c r="G53" s="161" t="s">
        <v>34</v>
      </c>
      <c r="H53" s="161" t="s">
        <v>34</v>
      </c>
      <c r="I53" s="164" t="s">
        <v>34</v>
      </c>
      <c r="J53" s="161" t="s">
        <v>34</v>
      </c>
      <c r="K53" s="162" t="s">
        <v>34</v>
      </c>
      <c r="L53" s="8"/>
      <c r="M53" s="163" t="s">
        <v>34</v>
      </c>
      <c r="N53" s="161" t="s">
        <v>34</v>
      </c>
      <c r="O53" s="161" t="s">
        <v>34</v>
      </c>
      <c r="P53" s="161" t="s">
        <v>34</v>
      </c>
      <c r="Q53" s="161" t="s">
        <v>34</v>
      </c>
      <c r="R53" s="161" t="s">
        <v>34</v>
      </c>
      <c r="S53" s="161" t="s">
        <v>34</v>
      </c>
      <c r="T53" s="173" t="s">
        <v>34</v>
      </c>
      <c r="U53" s="161" t="s">
        <v>34</v>
      </c>
      <c r="V53" s="162" t="s">
        <v>34</v>
      </c>
      <c r="W53" s="9"/>
    </row>
    <row r="54" spans="1:23" ht="12.75">
      <c r="A54" s="9"/>
      <c r="B54" s="163" t="s">
        <v>34</v>
      </c>
      <c r="C54" s="161" t="s">
        <v>34</v>
      </c>
      <c r="D54" s="161" t="s">
        <v>34</v>
      </c>
      <c r="E54" s="161" t="s">
        <v>34</v>
      </c>
      <c r="F54" s="161" t="s">
        <v>34</v>
      </c>
      <c r="G54" s="161" t="s">
        <v>34</v>
      </c>
      <c r="H54" s="161" t="s">
        <v>34</v>
      </c>
      <c r="I54" s="161" t="s">
        <v>34</v>
      </c>
      <c r="J54" s="164" t="s">
        <v>34</v>
      </c>
      <c r="K54" s="106" t="s">
        <v>34</v>
      </c>
      <c r="L54" s="9"/>
      <c r="M54" s="163" t="s">
        <v>34</v>
      </c>
      <c r="N54" s="161" t="s">
        <v>34</v>
      </c>
      <c r="O54" s="161" t="s">
        <v>34</v>
      </c>
      <c r="P54" s="161" t="s">
        <v>34</v>
      </c>
      <c r="Q54" s="161" t="s">
        <v>34</v>
      </c>
      <c r="R54" s="161" t="s">
        <v>34</v>
      </c>
      <c r="S54" s="161" t="s">
        <v>34</v>
      </c>
      <c r="T54" s="161" t="s">
        <v>34</v>
      </c>
      <c r="U54" s="173" t="s">
        <v>34</v>
      </c>
      <c r="V54" s="162" t="s">
        <v>34</v>
      </c>
      <c r="W54" s="9"/>
    </row>
    <row r="55" spans="1:23" ht="12.75">
      <c r="A55" s="9"/>
      <c r="B55" s="165" t="s">
        <v>34</v>
      </c>
      <c r="C55" s="166" t="s">
        <v>34</v>
      </c>
      <c r="D55" s="166" t="s">
        <v>34</v>
      </c>
      <c r="E55" s="166" t="s">
        <v>34</v>
      </c>
      <c r="F55" s="166" t="s">
        <v>34</v>
      </c>
      <c r="G55" s="166" t="s">
        <v>34</v>
      </c>
      <c r="H55" s="166" t="s">
        <v>34</v>
      </c>
      <c r="I55" s="166" t="s">
        <v>34</v>
      </c>
      <c r="J55" s="166" t="s">
        <v>34</v>
      </c>
      <c r="K55" s="171" t="s">
        <v>34</v>
      </c>
      <c r="L55" s="9"/>
      <c r="M55" s="165" t="s">
        <v>34</v>
      </c>
      <c r="N55" s="166" t="s">
        <v>34</v>
      </c>
      <c r="O55" s="166" t="s">
        <v>34</v>
      </c>
      <c r="P55" s="166" t="s">
        <v>34</v>
      </c>
      <c r="Q55" s="166" t="s">
        <v>34</v>
      </c>
      <c r="R55" s="166" t="s">
        <v>34</v>
      </c>
      <c r="S55" s="166" t="s">
        <v>34</v>
      </c>
      <c r="T55" s="166" t="s">
        <v>34</v>
      </c>
      <c r="U55" s="166" t="s">
        <v>34</v>
      </c>
      <c r="V55" s="174" t="s">
        <v>34</v>
      </c>
      <c r="W55" s="9"/>
    </row>
    <row r="56" spans="1:23" ht="12.75">
      <c r="A56" s="9"/>
      <c r="B56" s="8"/>
      <c r="C56" s="8"/>
      <c r="D56" s="8"/>
      <c r="E56" s="8"/>
      <c r="F56" s="8"/>
      <c r="G56" s="8"/>
      <c r="H56" s="8"/>
      <c r="I56" s="8"/>
      <c r="J56" s="8"/>
      <c r="K56" s="9"/>
      <c r="L56" s="9"/>
      <c r="M56" s="8"/>
      <c r="N56" s="8"/>
      <c r="O56" s="8"/>
      <c r="P56" s="8"/>
      <c r="Q56" s="8"/>
      <c r="R56" s="8"/>
      <c r="S56" s="8"/>
      <c r="T56" s="8"/>
      <c r="U56" s="8"/>
      <c r="V56" s="8"/>
      <c r="W56" s="9"/>
    </row>
    <row r="57" spans="1:23" ht="12.75">
      <c r="A57" s="9"/>
      <c r="B57" s="8"/>
      <c r="C57" s="8"/>
      <c r="D57" s="8"/>
      <c r="E57" s="8"/>
      <c r="F57" s="8"/>
      <c r="G57" s="8"/>
      <c r="H57" s="8"/>
      <c r="I57" s="8"/>
      <c r="J57" s="8"/>
      <c r="K57" s="9"/>
      <c r="L57" s="9"/>
      <c r="M57" s="8"/>
      <c r="N57" s="8"/>
      <c r="O57" s="8"/>
      <c r="P57" s="8"/>
      <c r="Q57" s="8"/>
      <c r="R57" s="8"/>
      <c r="S57" s="8"/>
      <c r="T57" s="8"/>
      <c r="U57" s="8"/>
      <c r="V57" s="8"/>
      <c r="W57" s="9"/>
    </row>
    <row r="58" spans="1:23" ht="12.75">
      <c r="A58" s="9"/>
      <c r="B58" s="8"/>
      <c r="C58" s="8"/>
      <c r="D58" s="8"/>
      <c r="E58" s="8"/>
      <c r="F58" s="8"/>
      <c r="G58" s="8"/>
      <c r="H58" s="8"/>
      <c r="I58" s="8"/>
      <c r="J58" s="8"/>
      <c r="K58" s="9"/>
      <c r="L58" s="9"/>
      <c r="M58" s="8"/>
      <c r="N58" s="8"/>
      <c r="O58" s="8"/>
      <c r="P58" s="8"/>
      <c r="Q58" s="8"/>
      <c r="R58" s="8"/>
      <c r="S58" s="8"/>
      <c r="T58" s="8"/>
      <c r="U58" s="8"/>
      <c r="V58" s="8"/>
      <c r="W58" s="9"/>
    </row>
    <row r="59" spans="1:23" ht="12.75">
      <c r="A59" s="9"/>
      <c r="B59" s="8"/>
      <c r="C59" s="8"/>
      <c r="D59" s="8"/>
      <c r="E59" s="8"/>
      <c r="F59" s="8"/>
      <c r="G59" s="8"/>
      <c r="H59" s="8"/>
      <c r="I59" s="8"/>
      <c r="J59" s="8"/>
      <c r="K59" s="9"/>
      <c r="L59" s="9"/>
      <c r="M59" s="8"/>
      <c r="N59" s="8"/>
      <c r="O59" s="8"/>
      <c r="P59" s="8"/>
      <c r="Q59" s="8"/>
      <c r="R59" s="8"/>
      <c r="S59" s="8"/>
      <c r="T59" s="8"/>
      <c r="U59" s="8"/>
      <c r="V59" s="8"/>
      <c r="W59" s="9"/>
    </row>
    <row r="60" spans="1:23" ht="12.75">
      <c r="A60" s="9"/>
      <c r="B60" s="168"/>
      <c r="C60" s="169" t="s">
        <v>33</v>
      </c>
      <c r="D60" s="169"/>
      <c r="E60" s="169"/>
      <c r="F60" s="169"/>
      <c r="G60" s="169"/>
      <c r="H60" s="169"/>
      <c r="I60" s="169"/>
      <c r="J60" s="169"/>
      <c r="K60" s="170"/>
      <c r="L60" s="9"/>
      <c r="M60" s="175" t="s">
        <v>76</v>
      </c>
      <c r="N60" s="176" t="s">
        <v>49</v>
      </c>
      <c r="O60" s="176"/>
      <c r="P60" s="176"/>
      <c r="Q60" s="176"/>
      <c r="R60" s="176"/>
      <c r="S60" s="178"/>
      <c r="T60" s="178"/>
      <c r="U60" s="178"/>
      <c r="V60" s="179"/>
      <c r="W60" s="9"/>
    </row>
    <row r="61" spans="1:23" ht="12.75">
      <c r="A61" s="9"/>
      <c r="B61" s="160">
        <v>14.322543900299998</v>
      </c>
      <c r="C61" s="161">
        <v>1.286108711892</v>
      </c>
      <c r="D61" s="161">
        <v>8.09225282986445</v>
      </c>
      <c r="E61" s="161">
        <v>-0.006171988769829523</v>
      </c>
      <c r="F61" s="161">
        <v>0.024968011372930983</v>
      </c>
      <c r="G61" s="161">
        <v>0.06465630128880001</v>
      </c>
      <c r="H61" s="161">
        <v>-0.26733134151000004</v>
      </c>
      <c r="I61" s="161" t="s">
        <v>34</v>
      </c>
      <c r="J61" s="161" t="s">
        <v>34</v>
      </c>
      <c r="K61" s="162" t="s">
        <v>34</v>
      </c>
      <c r="L61" s="8"/>
      <c r="M61" s="180" t="s">
        <v>34</v>
      </c>
      <c r="N61" s="181" t="s">
        <v>34</v>
      </c>
      <c r="O61" s="181" t="s">
        <v>34</v>
      </c>
      <c r="P61" s="181" t="s">
        <v>34</v>
      </c>
      <c r="Q61" s="181" t="s">
        <v>34</v>
      </c>
      <c r="R61" s="181" t="s">
        <v>34</v>
      </c>
      <c r="S61" s="181" t="s">
        <v>34</v>
      </c>
      <c r="T61" s="181" t="s">
        <v>34</v>
      </c>
      <c r="U61" s="181" t="s">
        <v>34</v>
      </c>
      <c r="V61" s="182" t="s">
        <v>34</v>
      </c>
      <c r="W61" s="9"/>
    </row>
    <row r="62" spans="1:23" ht="12.75">
      <c r="A62" s="9"/>
      <c r="B62" s="163">
        <v>0.09</v>
      </c>
      <c r="C62" s="164">
        <v>14.257723204799998</v>
      </c>
      <c r="D62" s="161">
        <v>1.0982502424277576</v>
      </c>
      <c r="E62" s="161">
        <v>-0.010380734356226688</v>
      </c>
      <c r="F62" s="161">
        <v>-0.0820293674429651</v>
      </c>
      <c r="G62" s="161">
        <v>-0.0052305263712000005</v>
      </c>
      <c r="H62" s="161">
        <v>0.0261495798</v>
      </c>
      <c r="I62" s="161" t="s">
        <v>34</v>
      </c>
      <c r="J62" s="161" t="s">
        <v>34</v>
      </c>
      <c r="K62" s="162" t="s">
        <v>34</v>
      </c>
      <c r="L62" s="8"/>
      <c r="M62" s="163" t="s">
        <v>34</v>
      </c>
      <c r="N62" s="173" t="s">
        <v>34</v>
      </c>
      <c r="O62" s="161" t="s">
        <v>34</v>
      </c>
      <c r="P62" s="161" t="s">
        <v>34</v>
      </c>
      <c r="Q62" s="161" t="s">
        <v>34</v>
      </c>
      <c r="R62" s="161" t="s">
        <v>34</v>
      </c>
      <c r="S62" s="161" t="s">
        <v>34</v>
      </c>
      <c r="T62" s="161" t="s">
        <v>34</v>
      </c>
      <c r="U62" s="161" t="s">
        <v>34</v>
      </c>
      <c r="V62" s="162" t="s">
        <v>34</v>
      </c>
      <c r="W62" s="9"/>
    </row>
    <row r="63" spans="1:23" ht="12.75">
      <c r="A63" s="9"/>
      <c r="B63" s="163">
        <v>0.3890112486684943</v>
      </c>
      <c r="C63" s="161">
        <v>0.05291502622129182</v>
      </c>
      <c r="D63" s="164">
        <v>30.21303856732</v>
      </c>
      <c r="E63" s="161">
        <v>0.02698783508575276</v>
      </c>
      <c r="F63" s="161">
        <v>0.0222538564193744</v>
      </c>
      <c r="G63" s="161">
        <v>0.09296738447519097</v>
      </c>
      <c r="H63" s="161">
        <v>-0.3043613975222008</v>
      </c>
      <c r="I63" s="161" t="s">
        <v>34</v>
      </c>
      <c r="J63" s="161" t="s">
        <v>34</v>
      </c>
      <c r="K63" s="162" t="s">
        <v>34</v>
      </c>
      <c r="L63" s="8"/>
      <c r="M63" s="163" t="s">
        <v>34</v>
      </c>
      <c r="N63" s="161" t="s">
        <v>34</v>
      </c>
      <c r="O63" s="173" t="s">
        <v>34</v>
      </c>
      <c r="P63" s="161" t="s">
        <v>34</v>
      </c>
      <c r="Q63" s="161" t="s">
        <v>34</v>
      </c>
      <c r="R63" s="161" t="s">
        <v>34</v>
      </c>
      <c r="S63" s="161" t="s">
        <v>34</v>
      </c>
      <c r="T63" s="161" t="s">
        <v>34</v>
      </c>
      <c r="U63" s="161" t="s">
        <v>34</v>
      </c>
      <c r="V63" s="162" t="s">
        <v>34</v>
      </c>
      <c r="W63" s="9"/>
    </row>
    <row r="64" spans="1:23" ht="12.75">
      <c r="A64" s="9"/>
      <c r="B64" s="163">
        <v>-0.012814906701128956</v>
      </c>
      <c r="C64" s="161">
        <v>-0.021602468994692866</v>
      </c>
      <c r="D64" s="161">
        <v>0.038580801673307054</v>
      </c>
      <c r="E64" s="164">
        <v>0.016195680288000003</v>
      </c>
      <c r="F64" s="161">
        <v>0.0387319369501269</v>
      </c>
      <c r="G64" s="161">
        <v>0.00014280866593163182</v>
      </c>
      <c r="H64" s="161">
        <v>-0.0025605674329109507</v>
      </c>
      <c r="I64" s="161" t="s">
        <v>34</v>
      </c>
      <c r="J64" s="161" t="s">
        <v>34</v>
      </c>
      <c r="K64" s="162" t="s">
        <v>34</v>
      </c>
      <c r="L64" s="8"/>
      <c r="M64" s="163" t="s">
        <v>34</v>
      </c>
      <c r="N64" s="161" t="s">
        <v>34</v>
      </c>
      <c r="O64" s="161" t="s">
        <v>34</v>
      </c>
      <c r="P64" s="173" t="s">
        <v>34</v>
      </c>
      <c r="Q64" s="161" t="s">
        <v>34</v>
      </c>
      <c r="R64" s="161" t="s">
        <v>34</v>
      </c>
      <c r="S64" s="161" t="s">
        <v>34</v>
      </c>
      <c r="T64" s="161" t="s">
        <v>34</v>
      </c>
      <c r="U64" s="161" t="s">
        <v>34</v>
      </c>
      <c r="V64" s="162" t="s">
        <v>34</v>
      </c>
      <c r="W64" s="9"/>
    </row>
    <row r="65" spans="1:23" ht="12.75">
      <c r="A65" s="9"/>
      <c r="B65" s="163">
        <v>0.006152598071631359</v>
      </c>
      <c r="C65" s="161">
        <v>-0.020259510388803328</v>
      </c>
      <c r="D65" s="161">
        <v>0.003775658893955403</v>
      </c>
      <c r="E65" s="161">
        <v>0.2838273820025333</v>
      </c>
      <c r="F65" s="164">
        <v>1.1498221082679998</v>
      </c>
      <c r="G65" s="161">
        <v>0.003522042105275634</v>
      </c>
      <c r="H65" s="161">
        <v>-0.022935151983105754</v>
      </c>
      <c r="I65" s="161" t="s">
        <v>34</v>
      </c>
      <c r="J65" s="161" t="s">
        <v>34</v>
      </c>
      <c r="K65" s="162" t="s">
        <v>34</v>
      </c>
      <c r="L65" s="8"/>
      <c r="M65" s="163" t="s">
        <v>34</v>
      </c>
      <c r="N65" s="161" t="s">
        <v>34</v>
      </c>
      <c r="O65" s="161" t="s">
        <v>34</v>
      </c>
      <c r="P65" s="161" t="s">
        <v>34</v>
      </c>
      <c r="Q65" s="173" t="s">
        <v>34</v>
      </c>
      <c r="R65" s="161" t="s">
        <v>34</v>
      </c>
      <c r="S65" s="161" t="s">
        <v>34</v>
      </c>
      <c r="T65" s="161" t="s">
        <v>34</v>
      </c>
      <c r="U65" s="161" t="s">
        <v>34</v>
      </c>
      <c r="V65" s="162" t="s">
        <v>34</v>
      </c>
      <c r="W65" s="9"/>
    </row>
    <row r="66" spans="1:23" ht="12.75">
      <c r="A66" s="9"/>
      <c r="B66" s="163">
        <v>0.21361959960016158</v>
      </c>
      <c r="C66" s="161">
        <v>-0.017320508075688773</v>
      </c>
      <c r="D66" s="161">
        <v>0.21148215691677363</v>
      </c>
      <c r="E66" s="161">
        <v>0.01403121520040228</v>
      </c>
      <c r="F66" s="161">
        <v>0.04106951148803937</v>
      </c>
      <c r="G66" s="164">
        <v>0.006396160576000001</v>
      </c>
      <c r="H66" s="161">
        <v>-0.013766128922</v>
      </c>
      <c r="I66" s="161" t="s">
        <v>34</v>
      </c>
      <c r="J66" s="161" t="s">
        <v>34</v>
      </c>
      <c r="K66" s="162" t="s">
        <v>34</v>
      </c>
      <c r="L66" s="8"/>
      <c r="M66" s="163" t="s">
        <v>34</v>
      </c>
      <c r="N66" s="161" t="s">
        <v>34</v>
      </c>
      <c r="O66" s="161" t="s">
        <v>34</v>
      </c>
      <c r="P66" s="161" t="s">
        <v>34</v>
      </c>
      <c r="Q66" s="161" t="s">
        <v>34</v>
      </c>
      <c r="R66" s="173" t="s">
        <v>34</v>
      </c>
      <c r="S66" s="161" t="s">
        <v>34</v>
      </c>
      <c r="T66" s="161" t="s">
        <v>34</v>
      </c>
      <c r="U66" s="161" t="s">
        <v>34</v>
      </c>
      <c r="V66" s="162" t="s">
        <v>34</v>
      </c>
      <c r="W66" s="9"/>
    </row>
    <row r="67" spans="1:23" ht="12.75">
      <c r="A67" s="9"/>
      <c r="B67" s="163">
        <v>-0.06010407640085655</v>
      </c>
      <c r="C67" s="161">
        <v>0.005892556509887897</v>
      </c>
      <c r="D67" s="161">
        <v>-0.04711470738626941</v>
      </c>
      <c r="E67" s="161">
        <v>-0.017119881380290358</v>
      </c>
      <c r="F67" s="161">
        <v>-0.01819912157312227</v>
      </c>
      <c r="G67" s="161">
        <v>-0.14645907420391086</v>
      </c>
      <c r="H67" s="164">
        <v>1.3812482400000001</v>
      </c>
      <c r="I67" s="161" t="s">
        <v>34</v>
      </c>
      <c r="J67" s="161" t="s">
        <v>34</v>
      </c>
      <c r="K67" s="162" t="s">
        <v>34</v>
      </c>
      <c r="L67" s="8"/>
      <c r="M67" s="163" t="s">
        <v>34</v>
      </c>
      <c r="N67" s="161" t="s">
        <v>34</v>
      </c>
      <c r="O67" s="161" t="s">
        <v>34</v>
      </c>
      <c r="P67" s="161" t="s">
        <v>34</v>
      </c>
      <c r="Q67" s="161" t="s">
        <v>34</v>
      </c>
      <c r="R67" s="161" t="s">
        <v>34</v>
      </c>
      <c r="S67" s="173" t="s">
        <v>34</v>
      </c>
      <c r="T67" s="161" t="s">
        <v>34</v>
      </c>
      <c r="U67" s="161" t="s">
        <v>34</v>
      </c>
      <c r="V67" s="162" t="s">
        <v>34</v>
      </c>
      <c r="W67" s="9"/>
    </row>
    <row r="68" spans="1:23" ht="12.75">
      <c r="A68" s="9"/>
      <c r="B68" s="163" t="s">
        <v>34</v>
      </c>
      <c r="C68" s="161" t="s">
        <v>34</v>
      </c>
      <c r="D68" s="161" t="s">
        <v>34</v>
      </c>
      <c r="E68" s="161" t="s">
        <v>34</v>
      </c>
      <c r="F68" s="161" t="s">
        <v>34</v>
      </c>
      <c r="G68" s="161" t="s">
        <v>34</v>
      </c>
      <c r="H68" s="161" t="s">
        <v>34</v>
      </c>
      <c r="I68" s="164" t="s">
        <v>34</v>
      </c>
      <c r="J68" s="161" t="s">
        <v>34</v>
      </c>
      <c r="K68" s="162" t="s">
        <v>34</v>
      </c>
      <c r="L68" s="8"/>
      <c r="M68" s="163" t="s">
        <v>34</v>
      </c>
      <c r="N68" s="161" t="s">
        <v>34</v>
      </c>
      <c r="O68" s="161" t="s">
        <v>34</v>
      </c>
      <c r="P68" s="161" t="s">
        <v>34</v>
      </c>
      <c r="Q68" s="161" t="s">
        <v>34</v>
      </c>
      <c r="R68" s="161" t="s">
        <v>34</v>
      </c>
      <c r="S68" s="161" t="s">
        <v>34</v>
      </c>
      <c r="T68" s="173" t="s">
        <v>34</v>
      </c>
      <c r="U68" s="161" t="s">
        <v>34</v>
      </c>
      <c r="V68" s="162" t="s">
        <v>34</v>
      </c>
      <c r="W68" s="9"/>
    </row>
    <row r="69" spans="1:23" ht="12.75">
      <c r="A69" s="9"/>
      <c r="B69" s="163" t="s">
        <v>34</v>
      </c>
      <c r="C69" s="161" t="s">
        <v>34</v>
      </c>
      <c r="D69" s="161" t="s">
        <v>34</v>
      </c>
      <c r="E69" s="161" t="s">
        <v>34</v>
      </c>
      <c r="F69" s="161" t="s">
        <v>34</v>
      </c>
      <c r="G69" s="161" t="s">
        <v>34</v>
      </c>
      <c r="H69" s="161" t="s">
        <v>34</v>
      </c>
      <c r="I69" s="161" t="s">
        <v>34</v>
      </c>
      <c r="J69" s="164" t="s">
        <v>34</v>
      </c>
      <c r="K69" s="162" t="s">
        <v>34</v>
      </c>
      <c r="L69" s="8"/>
      <c r="M69" s="163" t="s">
        <v>34</v>
      </c>
      <c r="N69" s="161" t="s">
        <v>34</v>
      </c>
      <c r="O69" s="161" t="s">
        <v>34</v>
      </c>
      <c r="P69" s="161" t="s">
        <v>34</v>
      </c>
      <c r="Q69" s="161" t="s">
        <v>34</v>
      </c>
      <c r="R69" s="161" t="s">
        <v>34</v>
      </c>
      <c r="S69" s="161" t="s">
        <v>34</v>
      </c>
      <c r="T69" s="161" t="s">
        <v>34</v>
      </c>
      <c r="U69" s="173" t="s">
        <v>34</v>
      </c>
      <c r="V69" s="162" t="s">
        <v>34</v>
      </c>
      <c r="W69" s="9"/>
    </row>
    <row r="70" spans="1:23" ht="12.75">
      <c r="A70" s="9"/>
      <c r="B70" s="165" t="s">
        <v>34</v>
      </c>
      <c r="C70" s="166" t="s">
        <v>34</v>
      </c>
      <c r="D70" s="166" t="s">
        <v>34</v>
      </c>
      <c r="E70" s="166" t="s">
        <v>34</v>
      </c>
      <c r="F70" s="166" t="s">
        <v>34</v>
      </c>
      <c r="G70" s="166" t="s">
        <v>34</v>
      </c>
      <c r="H70" s="166" t="s">
        <v>34</v>
      </c>
      <c r="I70" s="166" t="s">
        <v>34</v>
      </c>
      <c r="J70" s="166" t="s">
        <v>34</v>
      </c>
      <c r="K70" s="167" t="s">
        <v>34</v>
      </c>
      <c r="L70" s="8"/>
      <c r="M70" s="165" t="s">
        <v>34</v>
      </c>
      <c r="N70" s="166" t="s">
        <v>34</v>
      </c>
      <c r="O70" s="166" t="s">
        <v>34</v>
      </c>
      <c r="P70" s="166" t="s">
        <v>34</v>
      </c>
      <c r="Q70" s="166" t="s">
        <v>34</v>
      </c>
      <c r="R70" s="166" t="s">
        <v>34</v>
      </c>
      <c r="S70" s="166" t="s">
        <v>34</v>
      </c>
      <c r="T70" s="166" t="s">
        <v>34</v>
      </c>
      <c r="U70" s="166" t="s">
        <v>34</v>
      </c>
      <c r="V70" s="174" t="s">
        <v>34</v>
      </c>
      <c r="W70" s="9"/>
    </row>
    <row r="71" spans="1:23" ht="12.75">
      <c r="A71" s="9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9"/>
      <c r="U71" s="9"/>
      <c r="V71" s="9"/>
      <c r="W71" s="9"/>
    </row>
    <row r="72" spans="1:23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20:23" ht="12.75">
      <c r="T84" s="9"/>
      <c r="U84" s="9"/>
      <c r="V84" s="9"/>
      <c r="W84" s="9"/>
    </row>
    <row r="85" spans="20:23" ht="12.75">
      <c r="T85" s="9"/>
      <c r="U85" s="9"/>
      <c r="V85" s="9"/>
      <c r="W85" s="9"/>
    </row>
    <row r="100" ht="12.75">
      <c r="A100">
        <v>7</v>
      </c>
    </row>
    <row r="101" spans="1:10" ht="12.75">
      <c r="A101">
        <v>1.8990196394860672</v>
      </c>
      <c r="B101">
        <v>-0.7812205967511272</v>
      </c>
      <c r="C101">
        <v>2.8109152939211817</v>
      </c>
      <c r="D101">
        <v>-0.005505471242412493</v>
      </c>
      <c r="E101">
        <v>-0.05834098253117409</v>
      </c>
      <c r="F101">
        <v>0.014376658132621036</v>
      </c>
      <c r="G101">
        <v>0.031103670269785902</v>
      </c>
      <c r="H101">
        <v>-0.023303129146679914</v>
      </c>
      <c r="I101">
        <v>0.18850115972432854</v>
      </c>
      <c r="J101">
        <v>0.21465823826208985</v>
      </c>
    </row>
    <row r="102" spans="1:10" ht="12.75">
      <c r="A102">
        <v>-0.7812205967511271</v>
      </c>
      <c r="B102">
        <v>1.6357867797998176</v>
      </c>
      <c r="C102">
        <v>-0.8040298841017283</v>
      </c>
      <c r="D102">
        <v>0.006903890192248372</v>
      </c>
      <c r="E102">
        <v>0.05923940645141116</v>
      </c>
      <c r="F102">
        <v>0.0036792185899002876</v>
      </c>
      <c r="G102">
        <v>-0.0128186197326973</v>
      </c>
      <c r="H102">
        <v>0.18747183103374862</v>
      </c>
      <c r="I102">
        <v>1.174036475610082</v>
      </c>
      <c r="J102">
        <v>1.4173296938883462</v>
      </c>
    </row>
    <row r="103" spans="1:10" ht="12.75">
      <c r="A103">
        <v>2.810915293921183</v>
      </c>
      <c r="B103">
        <v>-0.8040298841017284</v>
      </c>
      <c r="C103">
        <v>5.438802190112915</v>
      </c>
      <c r="D103">
        <v>-0.012889166077180433</v>
      </c>
      <c r="E103">
        <v>-0.08326335791212293</v>
      </c>
      <c r="F103">
        <v>0.03534202193095664</v>
      </c>
      <c r="G103">
        <v>0.06304696925587659</v>
      </c>
      <c r="H103">
        <v>1.025690924557275</v>
      </c>
      <c r="I103">
        <v>1.4857162045930354</v>
      </c>
      <c r="J103">
        <v>1.8006589571221676</v>
      </c>
    </row>
    <row r="104" spans="1:10" ht="12.75">
      <c r="A104">
        <v>-0.005505471242412493</v>
      </c>
      <c r="B104">
        <v>0.006903890192248373</v>
      </c>
      <c r="C104">
        <v>-0.012889166077180431</v>
      </c>
      <c r="D104">
        <v>0.0024392315302232425</v>
      </c>
      <c r="E104">
        <v>0.013701254114824955</v>
      </c>
      <c r="F104">
        <v>-0.0001149136995291557</v>
      </c>
      <c r="G104">
        <v>0.00026093279375908164</v>
      </c>
      <c r="H104">
        <v>0.013179768646892454</v>
      </c>
      <c r="I104">
        <v>0.36135729852118764</v>
      </c>
      <c r="J104">
        <v>0.42737030588260044</v>
      </c>
    </row>
    <row r="105" spans="1:10" ht="12.75">
      <c r="A105">
        <v>-0.05834098253117409</v>
      </c>
      <c r="B105">
        <v>0.05923940645141118</v>
      </c>
      <c r="C105">
        <v>-0.08326335791212292</v>
      </c>
      <c r="D105">
        <v>0.013701254114824958</v>
      </c>
      <c r="E105">
        <v>0.24456498990413894</v>
      </c>
      <c r="F105">
        <v>-0.000996297674851667</v>
      </c>
      <c r="G105">
        <v>0.003027172886408587</v>
      </c>
      <c r="H105">
        <v>6.940877008311777</v>
      </c>
      <c r="I105">
        <v>6.290522383854635</v>
      </c>
      <c r="J105">
        <v>9.52770776405595</v>
      </c>
    </row>
    <row r="106" spans="1:10" ht="12.75">
      <c r="A106">
        <v>0.01437665813262103</v>
      </c>
      <c r="B106">
        <v>0.0036792185899002885</v>
      </c>
      <c r="C106">
        <v>0.03534202193095662</v>
      </c>
      <c r="D106">
        <v>-0.0001149136995291557</v>
      </c>
      <c r="E106">
        <v>-0.0009962976748516673</v>
      </c>
      <c r="F106">
        <v>0.0016562026719041645</v>
      </c>
      <c r="G106">
        <v>0.00034501080046774724</v>
      </c>
      <c r="H106">
        <v>-0.06619922572137364</v>
      </c>
      <c r="I106">
        <v>1.378473235711393</v>
      </c>
      <c r="J106">
        <v>1.530841616338491</v>
      </c>
    </row>
    <row r="107" spans="1:10" ht="12.75">
      <c r="A107">
        <v>0.031103670269785895</v>
      </c>
      <c r="B107">
        <v>-0.0128186197326973</v>
      </c>
      <c r="C107">
        <v>0.06304696925587658</v>
      </c>
      <c r="D107">
        <v>0.0002609327937590816</v>
      </c>
      <c r="E107">
        <v>0.003027172886408587</v>
      </c>
      <c r="F107">
        <v>0.00034501080046774724</v>
      </c>
      <c r="G107">
        <v>0.002629515007506197</v>
      </c>
      <c r="H107">
        <v>1.1311867273066387</v>
      </c>
      <c r="I107">
        <v>0.25304262277562956</v>
      </c>
      <c r="J107">
        <v>0.6905124068585227</v>
      </c>
    </row>
    <row r="108" spans="1:10" ht="12.75">
      <c r="A108">
        <v>-0.02330312914667989</v>
      </c>
      <c r="B108">
        <v>0.1874718310337487</v>
      </c>
      <c r="C108">
        <v>1.025690924557275</v>
      </c>
      <c r="D108">
        <v>0.013179768646892773</v>
      </c>
      <c r="E108">
        <v>6.94087700831178</v>
      </c>
      <c r="F108">
        <v>-0.06619922572137404</v>
      </c>
      <c r="G108">
        <v>1.1311867273066394</v>
      </c>
      <c r="H108">
        <v>6.318537041133037</v>
      </c>
      <c r="I108">
        <v>-1.2110322215613203</v>
      </c>
      <c r="J108">
        <v>-1.2515783462446102</v>
      </c>
    </row>
    <row r="109" spans="1:10" ht="12.75">
      <c r="A109">
        <v>0.18850115972432854</v>
      </c>
      <c r="B109">
        <v>1.1740364756100825</v>
      </c>
      <c r="C109">
        <v>1.485716204593036</v>
      </c>
      <c r="D109">
        <v>0.3613572985211879</v>
      </c>
      <c r="E109">
        <v>6.29052238385464</v>
      </c>
      <c r="F109">
        <v>1.3784732357113931</v>
      </c>
      <c r="G109">
        <v>0.25304262277562994</v>
      </c>
      <c r="H109">
        <v>-1.2110322215613203</v>
      </c>
      <c r="I109">
        <v>5.996527048633753</v>
      </c>
      <c r="J109">
        <v>5.5589523306620805</v>
      </c>
    </row>
    <row r="110" spans="1:10" ht="12.75">
      <c r="A110">
        <v>0.2146582382620898</v>
      </c>
      <c r="B110">
        <v>1.4173296938883464</v>
      </c>
      <c r="C110">
        <v>1.8006589571221672</v>
      </c>
      <c r="D110">
        <v>0.42737030588260067</v>
      </c>
      <c r="E110">
        <v>9.527707764055949</v>
      </c>
      <c r="F110">
        <v>1.530841616338491</v>
      </c>
      <c r="G110">
        <v>0.6905124068585228</v>
      </c>
      <c r="H110">
        <v>-1.2515783462446102</v>
      </c>
      <c r="I110">
        <v>5.558952330662079</v>
      </c>
      <c r="J110">
        <v>6.576487137937333</v>
      </c>
    </row>
  </sheetData>
  <printOptions/>
  <pageMargins left="0.75" right="0.75" top="1" bottom="1" header="0.5" footer="0.5"/>
  <pageSetup horizontalDpi="600" verticalDpi="600" orientation="landscape" scale="85" r:id="rId2"/>
  <colBreaks count="1" manualBreakCount="1"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V70"/>
  <sheetViews>
    <sheetView workbookViewId="0" topLeftCell="B1">
      <selection activeCell="P18" sqref="P16:P18"/>
    </sheetView>
  </sheetViews>
  <sheetFormatPr defaultColWidth="9.140625" defaultRowHeight="12.75"/>
  <cols>
    <col min="3" max="3" width="9.421875" style="0" bestFit="1" customWidth="1"/>
    <col min="4" max="4" width="10.8515625" style="0" customWidth="1"/>
    <col min="5" max="5" width="9.7109375" style="0" customWidth="1"/>
    <col min="6" max="6" width="9.421875" style="0" bestFit="1" customWidth="1"/>
    <col min="7" max="7" width="11.57421875" style="0" bestFit="1" customWidth="1"/>
    <col min="14" max="14" width="9.140625" style="118" customWidth="1"/>
  </cols>
  <sheetData>
    <row r="1" spans="1:14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6"/>
    </row>
    <row r="2" spans="1:16" ht="12.75">
      <c r="A2" s="69"/>
      <c r="B2" s="69"/>
      <c r="C2" s="69"/>
      <c r="D2" s="69" t="s">
        <v>31</v>
      </c>
      <c r="E2" s="69"/>
      <c r="F2" s="69" t="s">
        <v>34</v>
      </c>
      <c r="G2" s="69"/>
      <c r="H2" s="69"/>
      <c r="I2" s="69"/>
      <c r="J2" s="69"/>
      <c r="K2" s="69"/>
      <c r="L2" s="69"/>
      <c r="M2" s="69"/>
      <c r="N2" s="122"/>
      <c r="O2" s="126"/>
      <c r="P2" s="127"/>
    </row>
    <row r="3" spans="1:20" ht="12.75">
      <c r="A3" s="56"/>
      <c r="B3" s="6"/>
      <c r="C3" s="153"/>
      <c r="D3" s="145" t="s">
        <v>56</v>
      </c>
      <c r="E3" s="76"/>
      <c r="F3" s="145" t="s">
        <v>55</v>
      </c>
      <c r="G3" s="144" t="s">
        <v>5</v>
      </c>
      <c r="H3" s="6"/>
      <c r="I3" s="6"/>
      <c r="J3" s="6"/>
      <c r="K3" s="6"/>
      <c r="L3" s="6"/>
      <c r="M3" s="6"/>
      <c r="N3" s="29"/>
      <c r="O3" s="76"/>
      <c r="P3" s="76"/>
      <c r="Q3" s="72"/>
      <c r="R3" s="7"/>
      <c r="S3" s="38" t="s">
        <v>36</v>
      </c>
      <c r="T3" s="71">
        <v>200</v>
      </c>
    </row>
    <row r="4" spans="1:20" ht="18">
      <c r="A4" s="39" t="s">
        <v>22</v>
      </c>
      <c r="B4" s="123"/>
      <c r="C4" s="6"/>
      <c r="D4" s="41">
        <v>14.329361936636344</v>
      </c>
      <c r="E4" s="152" t="s">
        <v>54</v>
      </c>
      <c r="F4" s="41">
        <v>8.27250493801806</v>
      </c>
      <c r="G4" s="68">
        <v>0.5773114654091804</v>
      </c>
      <c r="H4" s="6"/>
      <c r="I4" s="6"/>
      <c r="J4" s="119"/>
      <c r="K4" s="6"/>
      <c r="L4" s="6"/>
      <c r="M4" s="6"/>
      <c r="N4" s="37"/>
      <c r="O4" s="76"/>
      <c r="P4" s="76"/>
      <c r="Q4" s="9"/>
      <c r="R4" s="9"/>
      <c r="S4" s="38" t="s">
        <v>42</v>
      </c>
      <c r="T4" s="204">
        <v>0.0010384143471343537</v>
      </c>
    </row>
    <row r="5" spans="1:20" ht="15.75">
      <c r="A5" s="124" t="s">
        <v>47</v>
      </c>
      <c r="B5" s="125">
        <v>7</v>
      </c>
      <c r="C5" s="140" t="s">
        <v>58</v>
      </c>
      <c r="D5" s="96"/>
      <c r="E5" s="157" t="s">
        <v>57</v>
      </c>
      <c r="F5" s="59"/>
      <c r="G5" s="62" t="s">
        <v>24</v>
      </c>
      <c r="H5" s="50"/>
      <c r="I5" s="42" t="s">
        <v>34</v>
      </c>
      <c r="J5" s="116" t="s">
        <v>52</v>
      </c>
      <c r="K5" s="34"/>
      <c r="L5" s="35"/>
      <c r="M5" s="33"/>
      <c r="N5" s="36" t="s">
        <v>34</v>
      </c>
      <c r="O5" s="78" t="s">
        <v>39</v>
      </c>
      <c r="P5" s="73" t="s">
        <v>37</v>
      </c>
      <c r="Q5" s="3" t="s">
        <v>44</v>
      </c>
      <c r="R5" s="3" t="s">
        <v>41</v>
      </c>
      <c r="S5" s="38" t="s">
        <v>43</v>
      </c>
      <c r="T5" s="71">
        <v>200</v>
      </c>
    </row>
    <row r="6" spans="1:19" ht="12.75">
      <c r="A6" s="119"/>
      <c r="B6" s="146" t="s">
        <v>7</v>
      </c>
      <c r="C6" s="67" t="s">
        <v>29</v>
      </c>
      <c r="D6" s="19" t="s">
        <v>30</v>
      </c>
      <c r="E6" s="147" t="s">
        <v>59</v>
      </c>
      <c r="F6" s="65" t="s">
        <v>60</v>
      </c>
      <c r="G6" s="47" t="s">
        <v>18</v>
      </c>
      <c r="H6" s="19" t="s">
        <v>19</v>
      </c>
      <c r="I6" s="17" t="s">
        <v>8</v>
      </c>
      <c r="J6" s="17" t="s">
        <v>10</v>
      </c>
      <c r="K6" s="17" t="s">
        <v>9</v>
      </c>
      <c r="L6" s="17" t="s">
        <v>11</v>
      </c>
      <c r="M6" s="17" t="s">
        <v>12</v>
      </c>
      <c r="N6" s="30" t="s">
        <v>13</v>
      </c>
      <c r="O6" s="11" t="s">
        <v>40</v>
      </c>
      <c r="P6" s="74" t="s">
        <v>38</v>
      </c>
      <c r="Q6" s="11" t="s">
        <v>38</v>
      </c>
      <c r="R6" s="23" t="s">
        <v>45</v>
      </c>
      <c r="S6" s="79"/>
    </row>
    <row r="7" spans="1:19" ht="12.75">
      <c r="A7" s="70">
        <f>IF(ROW(A7)&lt;=nt+6,INPUT!A6," ")</f>
        <v>1</v>
      </c>
      <c r="B7" s="197" t="str">
        <f>IF(ROW(B7)&lt;=$B$5+6,INPUT!B6,"")</f>
        <v>wwt</v>
      </c>
      <c r="C7" s="28">
        <f>INPUT!I6</f>
        <v>2.18499</v>
      </c>
      <c r="D7" s="28">
        <f>INPUT!J6</f>
        <v>2.18499</v>
      </c>
      <c r="E7" s="77">
        <v>0.7684131525393743</v>
      </c>
      <c r="F7" s="155">
        <v>0.7684131525393743</v>
      </c>
      <c r="G7" s="63">
        <v>0.6306890261237377</v>
      </c>
      <c r="H7" s="51">
        <v>0.5876026488743642</v>
      </c>
      <c r="I7" s="43">
        <v>0.16925992594204137</v>
      </c>
      <c r="J7" s="12">
        <v>0.08168742431297767</v>
      </c>
      <c r="K7" s="12">
        <v>0.06604367895629235</v>
      </c>
      <c r="L7" s="12" t="s">
        <v>64</v>
      </c>
      <c r="M7" s="12">
        <v>0.10105785863609734</v>
      </c>
      <c r="N7" s="31" t="s">
        <v>64</v>
      </c>
      <c r="O7" s="77">
        <v>1.378049215190106</v>
      </c>
      <c r="P7" s="195">
        <v>0.3</v>
      </c>
      <c r="Q7" s="60">
        <v>0.325044388247119</v>
      </c>
      <c r="R7" s="60">
        <v>-709.7275462954321</v>
      </c>
      <c r="S7" s="79"/>
    </row>
    <row r="8" spans="1:19" ht="12.75">
      <c r="A8" s="70">
        <f>IF(ROW(A8)&lt;=nt+6,INPUT!A7," ")</f>
        <v>2</v>
      </c>
      <c r="B8" s="197" t="str">
        <f>IF(ROW(B8)&lt;=$B$5+6,INPUT!B7,"")</f>
        <v>wwtm</v>
      </c>
      <c r="C8" s="28">
        <f>INPUT!I7</f>
        <v>2.18004</v>
      </c>
      <c r="D8" s="28">
        <f>INPUT!J7</f>
        <v>6.54012</v>
      </c>
      <c r="E8" s="77">
        <v>0.33841277368191275</v>
      </c>
      <c r="F8" s="155">
        <v>1.0152383210457383</v>
      </c>
      <c r="G8" s="63">
        <v>0.5866767598296514</v>
      </c>
      <c r="H8" s="51">
        <v>0.5679618342470647</v>
      </c>
      <c r="I8" s="43">
        <v>0.5340751061174444</v>
      </c>
      <c r="J8" s="12">
        <v>0.2366038017096044</v>
      </c>
      <c r="K8" s="12" t="s">
        <v>64</v>
      </c>
      <c r="L8" s="12" t="s">
        <v>64</v>
      </c>
      <c r="M8" s="66">
        <v>0.5143989140973101</v>
      </c>
      <c r="N8" s="31" t="s">
        <v>64</v>
      </c>
      <c r="O8" s="77">
        <v>1.2789788034990328</v>
      </c>
      <c r="P8" s="195"/>
      <c r="Q8" s="60">
        <v>0.17544073199845817</v>
      </c>
      <c r="R8" s="60">
        <v>3</v>
      </c>
      <c r="S8" s="79"/>
    </row>
    <row r="9" spans="1:19" ht="12.75">
      <c r="A9" s="70">
        <f>IF(ROW(A9)&lt;=nt+6,INPUT!A8," ")</f>
        <v>3</v>
      </c>
      <c r="B9" s="197" t="str">
        <f>IF(ROW(B9)&lt;=$B$5+6,INPUT!B8,"")</f>
        <v>pwt</v>
      </c>
      <c r="C9" s="28">
        <f>INPUT!I8</f>
        <v>3.59839479494399</v>
      </c>
      <c r="D9" s="28">
        <f>INPUT!J8</f>
        <v>7.19678958988798</v>
      </c>
      <c r="E9" s="77">
        <v>1.7186539998296146</v>
      </c>
      <c r="F9" s="155">
        <v>3.4373079996592293</v>
      </c>
      <c r="G9" s="63">
        <v>0.6481011946500452</v>
      </c>
      <c r="H9" s="51">
        <v>0.6308745784135917</v>
      </c>
      <c r="I9" s="43">
        <v>0.5641899371696204</v>
      </c>
      <c r="J9" s="12">
        <v>0.24526466154655668</v>
      </c>
      <c r="K9" s="12">
        <v>0.19366941415045802</v>
      </c>
      <c r="L9" s="12" t="s">
        <v>64</v>
      </c>
      <c r="M9" s="12">
        <v>0.3645811767978583</v>
      </c>
      <c r="N9" s="31" t="s">
        <v>64</v>
      </c>
      <c r="O9" s="77">
        <v>2.332123965425705</v>
      </c>
      <c r="P9" s="195">
        <v>1.6</v>
      </c>
      <c r="Q9" s="60">
        <v>1.5797221065082707</v>
      </c>
      <c r="R9" s="60">
        <v>554.7682741709668</v>
      </c>
      <c r="S9" s="79"/>
    </row>
    <row r="10" spans="1:19" ht="12.75">
      <c r="A10" s="70">
        <f>IF(ROW(A10)&lt;=nt+6,INPUT!A9," ")</f>
        <v>4</v>
      </c>
      <c r="B10" s="197" t="str">
        <f>IF(ROW(B10)&lt;=$B$5+6,INPUT!B9,"")</f>
        <v>pfat</v>
      </c>
      <c r="C10" s="28">
        <f>INPUT!I9</f>
        <v>0.07936195632669346</v>
      </c>
      <c r="D10" s="28">
        <f>INPUT!J9</f>
        <v>0.31744782530677385</v>
      </c>
      <c r="E10" s="77">
        <v>0.009818010200651317</v>
      </c>
      <c r="F10" s="155">
        <v>0.03927204080260527</v>
      </c>
      <c r="G10" s="63">
        <v>0.6223205576876385</v>
      </c>
      <c r="H10" s="51">
        <v>0.6142728632619792</v>
      </c>
      <c r="I10" s="43">
        <v>2.161267933551044</v>
      </c>
      <c r="J10" s="12">
        <v>0.9640637544045676</v>
      </c>
      <c r="K10" s="12">
        <v>0.6223282242888672</v>
      </c>
      <c r="L10" s="12" t="s">
        <v>64</v>
      </c>
      <c r="M10" s="12">
        <v>1.4066480139498931</v>
      </c>
      <c r="N10" s="31" t="s">
        <v>64</v>
      </c>
      <c r="O10" s="77">
        <v>0.04938857692040987</v>
      </c>
      <c r="P10" s="195"/>
      <c r="Q10" s="60">
        <v>-0.004835159672105704</v>
      </c>
      <c r="R10" s="60">
        <v>4</v>
      </c>
      <c r="S10" s="79"/>
    </row>
    <row r="11" spans="1:19" ht="12.75">
      <c r="A11" s="70">
        <f>IF(ROW(A11)&lt;=nt+6,INPUT!A10," ")</f>
        <v>5</v>
      </c>
      <c r="B11" s="197" t="str">
        <f>IF(ROW(B11)&lt;=$B$5+6,INPUT!B10,"")</f>
        <v>pemd</v>
      </c>
      <c r="C11" s="28">
        <f>INPUT!I10</f>
        <v>0.7525491958217748</v>
      </c>
      <c r="D11" s="28">
        <f>INPUT!J10</f>
        <v>4.515295174930649</v>
      </c>
      <c r="E11" s="148">
        <v>0.1803450064452295</v>
      </c>
      <c r="F11" s="155">
        <v>1.082070038671377</v>
      </c>
      <c r="G11" s="63">
        <v>0.6571465729969296</v>
      </c>
      <c r="H11" s="51">
        <v>0.6542701871542381</v>
      </c>
      <c r="I11" s="43">
        <v>1.699263864055145</v>
      </c>
      <c r="J11" s="12">
        <v>0.7292639462957422</v>
      </c>
      <c r="K11" s="12">
        <v>0.5528649953387402</v>
      </c>
      <c r="L11" s="12" t="s">
        <v>64</v>
      </c>
      <c r="M11" s="12">
        <v>1.052251677798199</v>
      </c>
      <c r="N11" s="31" t="s">
        <v>64</v>
      </c>
      <c r="O11" s="77">
        <v>0.4945351250458747</v>
      </c>
      <c r="P11" s="195"/>
      <c r="Q11" s="60">
        <v>-0.004739837399468712</v>
      </c>
      <c r="R11" s="60">
        <v>6</v>
      </c>
      <c r="S11" s="79"/>
    </row>
    <row r="12" spans="1:19" ht="12.75">
      <c r="A12" s="70">
        <f>IF(ROW(A12)&lt;=nt+6,INPUT!A11," ")</f>
        <v>6</v>
      </c>
      <c r="B12" s="197" t="str">
        <f>IF(ROW(B12)&lt;=$B$5+6,INPUT!B11,"")</f>
        <v>ygfw</v>
      </c>
      <c r="C12" s="28">
        <f>INPUT!I11</f>
        <v>0.059982</v>
      </c>
      <c r="D12" s="28">
        <f>INPUT!J11</f>
        <v>3.358992</v>
      </c>
      <c r="E12" s="148">
        <v>0.023050880861795308</v>
      </c>
      <c r="F12" s="155">
        <v>1.2908493282605373</v>
      </c>
      <c r="G12" s="63">
        <v>0.6784780437086471</v>
      </c>
      <c r="H12" s="51">
        <v>0.6761073853519324</v>
      </c>
      <c r="I12" s="43">
        <v>22.094712361036475</v>
      </c>
      <c r="J12" s="12">
        <v>9.575074666988318</v>
      </c>
      <c r="K12" s="12">
        <v>5.945440845111311</v>
      </c>
      <c r="L12" s="12" t="s">
        <v>64</v>
      </c>
      <c r="M12" s="12">
        <v>11.889148191623429</v>
      </c>
      <c r="N12" s="31" t="s">
        <v>64</v>
      </c>
      <c r="O12" s="77">
        <v>0.040696470017732064</v>
      </c>
      <c r="P12" s="195"/>
      <c r="Q12" s="60">
        <v>0.014686047844449955</v>
      </c>
      <c r="R12" s="60">
        <v>56</v>
      </c>
      <c r="S12" s="79"/>
    </row>
    <row r="13" spans="1:19" ht="12.75">
      <c r="A13" s="70">
        <f>IF(ROW(A13)&lt;=nt+6,INPUT!A12," ")</f>
        <v>7</v>
      </c>
      <c r="B13" s="197" t="str">
        <f>IF(ROW(B13)&lt;=$B$5+6,INPUT!B12,"")</f>
        <v>nlw</v>
      </c>
      <c r="C13" s="28">
        <f>INPUT!I12</f>
        <v>0.2399</v>
      </c>
      <c r="D13" s="28">
        <f>INPUT!J12</f>
        <v>5.7576</v>
      </c>
      <c r="E13" s="148">
        <v>0.026639752376633342</v>
      </c>
      <c r="F13" s="155">
        <v>0.6393540570392002</v>
      </c>
      <c r="G13" s="63">
        <v>0.21375071638577037</v>
      </c>
      <c r="H13" s="51">
        <v>0.18148217492777008</v>
      </c>
      <c r="I13" s="43" t="s">
        <v>64</v>
      </c>
      <c r="J13" s="12">
        <v>0.7012452567677759</v>
      </c>
      <c r="K13" s="12" t="s">
        <v>64</v>
      </c>
      <c r="L13" s="12" t="s">
        <v>64</v>
      </c>
      <c r="M13" s="12">
        <v>2.540462319734845</v>
      </c>
      <c r="N13" s="31" t="s">
        <v>64</v>
      </c>
      <c r="O13" s="77">
        <v>0.05127879686094631</v>
      </c>
      <c r="P13" s="195"/>
      <c r="Q13" s="60">
        <v>0.020023385173372033</v>
      </c>
      <c r="R13" s="60">
        <v>24</v>
      </c>
      <c r="S13" s="79"/>
    </row>
    <row r="14" spans="1:19" ht="12.75">
      <c r="A14" s="70" t="str">
        <f>IF(ROW(A14)&lt;=nt+6,INPUT!A13," ")</f>
        <v> </v>
      </c>
      <c r="B14" s="197">
        <f>IF(ROW(B14)&lt;=$B$5+6,INPUT!B13,"")</f>
      </c>
      <c r="C14" s="28" t="str">
        <f>INPUT!I13</f>
        <v> </v>
      </c>
      <c r="D14" s="28" t="str">
        <f>INPUT!J13</f>
        <v> </v>
      </c>
      <c r="E14" s="148" t="s">
        <v>34</v>
      </c>
      <c r="F14" s="155" t="s">
        <v>34</v>
      </c>
      <c r="G14" s="63" t="s">
        <v>34</v>
      </c>
      <c r="H14" s="51" t="s">
        <v>34</v>
      </c>
      <c r="I14" s="43" t="s">
        <v>34</v>
      </c>
      <c r="J14" s="12" t="s">
        <v>34</v>
      </c>
      <c r="K14" s="12" t="s">
        <v>34</v>
      </c>
      <c r="L14" s="12" t="s">
        <v>34</v>
      </c>
      <c r="M14" s="12" t="s">
        <v>34</v>
      </c>
      <c r="N14" s="31" t="s">
        <v>34</v>
      </c>
      <c r="O14" s="77">
        <v>2.513670034259277</v>
      </c>
      <c r="P14" s="195"/>
      <c r="Q14" s="60">
        <v>1.176990715210417</v>
      </c>
      <c r="R14" s="60">
        <v>0.7</v>
      </c>
      <c r="S14" s="79"/>
    </row>
    <row r="15" spans="1:19" ht="12.75">
      <c r="A15" s="70" t="str">
        <f>IF(ROW(A15)&lt;=nt+6,INPUT!A14," ")</f>
        <v> </v>
      </c>
      <c r="B15" s="197">
        <f>IF(ROW(B15)&lt;=$B$5+6,INPUT!B14,"")</f>
      </c>
      <c r="C15" s="28" t="str">
        <f>INPUT!I14</f>
        <v> </v>
      </c>
      <c r="D15" s="28" t="str">
        <f>INPUT!J14</f>
        <v> </v>
      </c>
      <c r="E15" s="148" t="s">
        <v>34</v>
      </c>
      <c r="F15" s="155" t="s">
        <v>34</v>
      </c>
      <c r="G15" s="63" t="s">
        <v>34</v>
      </c>
      <c r="H15" s="51" t="s">
        <v>34</v>
      </c>
      <c r="I15" s="43" t="s">
        <v>34</v>
      </c>
      <c r="J15" s="12" t="s">
        <v>34</v>
      </c>
      <c r="K15" s="12" t="s">
        <v>34</v>
      </c>
      <c r="L15" s="12" t="s">
        <v>34</v>
      </c>
      <c r="M15" s="12" t="s">
        <v>34</v>
      </c>
      <c r="N15" s="31" t="s">
        <v>34</v>
      </c>
      <c r="O15" s="77">
        <v>2.4487807269401958</v>
      </c>
      <c r="P15" s="195"/>
      <c r="Q15" s="60">
        <v>0.39743748984432986</v>
      </c>
      <c r="R15" s="60">
        <v>0.1</v>
      </c>
      <c r="S15" s="79"/>
    </row>
    <row r="16" spans="1:19" ht="12.75">
      <c r="A16" s="19" t="str">
        <f>IF(ROW(A16)&lt;=nt+6,INPUT!A15," ")</f>
        <v> </v>
      </c>
      <c r="B16" s="197">
        <f>IF(ROW(B16)&lt;=$B$5+6,INPUT!B15,"")</f>
      </c>
      <c r="C16" s="67" t="str">
        <f>INPUT!I15</f>
        <v> </v>
      </c>
      <c r="D16" s="67" t="str">
        <f>INPUT!J15</f>
        <v> </v>
      </c>
      <c r="E16" s="115" t="s">
        <v>34</v>
      </c>
      <c r="F16" s="156" t="s">
        <v>34</v>
      </c>
      <c r="G16" s="64" t="s">
        <v>34</v>
      </c>
      <c r="H16" s="52" t="s">
        <v>34</v>
      </c>
      <c r="I16" s="44" t="s">
        <v>34</v>
      </c>
      <c r="J16" s="18" t="s">
        <v>34</v>
      </c>
      <c r="K16" s="18" t="s">
        <v>34</v>
      </c>
      <c r="L16" s="18" t="s">
        <v>34</v>
      </c>
      <c r="M16" s="18" t="s">
        <v>34</v>
      </c>
      <c r="N16" s="32" t="s">
        <v>34</v>
      </c>
      <c r="O16" s="87">
        <v>2.564466248157174</v>
      </c>
      <c r="P16" s="196"/>
      <c r="Q16" s="61">
        <v>0.5808391663243779</v>
      </c>
      <c r="R16" s="61">
        <v>0</v>
      </c>
      <c r="S16" s="79"/>
    </row>
    <row r="17" spans="1:22" ht="12.75">
      <c r="A17" s="9"/>
      <c r="B17" s="9"/>
      <c r="C17" s="9"/>
      <c r="E17" s="71" t="s">
        <v>65</v>
      </c>
      <c r="F17" s="9"/>
      <c r="G17" s="9"/>
      <c r="H17" s="9"/>
      <c r="I17" s="9"/>
      <c r="J17" s="9"/>
      <c r="K17" s="9"/>
      <c r="L17" s="9"/>
      <c r="M17" s="9"/>
      <c r="N17" s="106"/>
      <c r="O17" s="9"/>
      <c r="P17" s="9"/>
      <c r="Q17" s="9"/>
      <c r="R17" s="9"/>
      <c r="S17" s="9"/>
      <c r="T17" s="9"/>
      <c r="U17" s="9"/>
      <c r="V17" s="9"/>
    </row>
    <row r="18" spans="1:22" ht="12.7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9"/>
      <c r="N18" s="106"/>
      <c r="O18" s="9"/>
      <c r="P18" s="9"/>
      <c r="Q18" s="9"/>
      <c r="R18" s="9"/>
      <c r="S18" s="9"/>
      <c r="T18" s="9"/>
      <c r="U18" s="9"/>
      <c r="V18" s="9"/>
    </row>
    <row r="19" spans="1:22" ht="12.75">
      <c r="A19" s="70"/>
      <c r="B19" s="70"/>
      <c r="C19" s="117" t="s">
        <v>51</v>
      </c>
      <c r="D19" s="70"/>
      <c r="E19" s="70"/>
      <c r="F19" s="70"/>
      <c r="G19" s="70"/>
      <c r="H19" s="70"/>
      <c r="I19" s="70"/>
      <c r="J19" s="70"/>
      <c r="K19" s="70"/>
      <c r="L19" s="120"/>
      <c r="M19" s="9"/>
      <c r="N19" s="106"/>
      <c r="O19" s="9"/>
      <c r="P19" s="9"/>
      <c r="Q19" s="9"/>
      <c r="R19" s="9"/>
      <c r="S19" s="9"/>
      <c r="T19" s="9"/>
      <c r="U19" s="9"/>
      <c r="V19" s="9"/>
    </row>
    <row r="20" spans="1:22" ht="12.75">
      <c r="A20" s="70"/>
      <c r="B20" s="70"/>
      <c r="C20" s="47">
        <f>IF(COLUMN(C20)&lt;=nt+2,COLUMN(C20)-2,IF(B20=nt,"     ",""))</f>
        <v>1</v>
      </c>
      <c r="D20" s="19">
        <f aca="true" t="shared" si="0" ref="D20:L20">IF(COLUMN(D20)&lt;=nt+2,COLUMN(D20)-2,IF(C20=nt,"     ",""))</f>
        <v>2</v>
      </c>
      <c r="E20" s="19">
        <f t="shared" si="0"/>
        <v>3</v>
      </c>
      <c r="F20" s="19">
        <f t="shared" si="0"/>
        <v>4</v>
      </c>
      <c r="G20" s="19">
        <f t="shared" si="0"/>
        <v>5</v>
      </c>
      <c r="H20" s="19">
        <f t="shared" si="0"/>
        <v>6</v>
      </c>
      <c r="I20" s="19">
        <f t="shared" si="0"/>
        <v>7</v>
      </c>
      <c r="J20" s="19" t="str">
        <f t="shared" si="0"/>
        <v>     </v>
      </c>
      <c r="K20" s="19">
        <f t="shared" si="0"/>
      </c>
      <c r="L20" s="121">
        <f t="shared" si="0"/>
      </c>
      <c r="M20" s="9"/>
      <c r="N20" s="106"/>
      <c r="O20" s="9"/>
      <c r="P20" s="9"/>
      <c r="Q20" s="9"/>
      <c r="R20" s="9"/>
      <c r="S20" s="9"/>
      <c r="T20" s="9"/>
      <c r="U20" s="9"/>
      <c r="V20" s="9"/>
    </row>
    <row r="21" spans="1:22" ht="12.75">
      <c r="A21" s="70">
        <f>A7</f>
        <v>1</v>
      </c>
      <c r="B21" s="70" t="str">
        <f>B7</f>
        <v>wwt</v>
      </c>
      <c r="C21" s="28">
        <v>1.8990196394860672</v>
      </c>
      <c r="D21" s="154">
        <v>-0.7812205967511271</v>
      </c>
      <c r="E21" s="154">
        <v>2.810915293921183</v>
      </c>
      <c r="F21" s="154">
        <v>-0.005505471242412493</v>
      </c>
      <c r="G21" s="154">
        <v>-0.05834098253117409</v>
      </c>
      <c r="H21" s="154">
        <v>0.01437665813262103</v>
      </c>
      <c r="I21" s="154">
        <v>0.031103670269785895</v>
      </c>
      <c r="J21" s="154" t="s">
        <v>34</v>
      </c>
      <c r="K21" s="154" t="s">
        <v>34</v>
      </c>
      <c r="L21" s="150" t="s">
        <v>34</v>
      </c>
      <c r="M21" s="9"/>
      <c r="N21" s="106"/>
      <c r="O21" s="9"/>
      <c r="P21" s="9"/>
      <c r="Q21" s="9"/>
      <c r="R21" s="9"/>
      <c r="S21" s="9"/>
      <c r="T21" s="9"/>
      <c r="U21" s="9"/>
      <c r="V21" s="9"/>
    </row>
    <row r="22" spans="1:22" ht="12.75">
      <c r="A22" s="70">
        <f aca="true" t="shared" si="1" ref="A22:A30">A8</f>
        <v>2</v>
      </c>
      <c r="B22" s="70" t="str">
        <f aca="true" t="shared" si="2" ref="B22:B30">B8</f>
        <v>wwtm</v>
      </c>
      <c r="C22" s="28">
        <v>-0.7812205967511272</v>
      </c>
      <c r="D22" s="154">
        <v>1.6357867797998176</v>
      </c>
      <c r="E22" s="154">
        <v>-0.8040298841017284</v>
      </c>
      <c r="F22" s="154">
        <v>0.006903890192248373</v>
      </c>
      <c r="G22" s="154">
        <v>0.05923940645141118</v>
      </c>
      <c r="H22" s="154">
        <v>0.0036792185899002885</v>
      </c>
      <c r="I22" s="154">
        <v>-0.0128186197326973</v>
      </c>
      <c r="J22" s="154" t="s">
        <v>34</v>
      </c>
      <c r="K22" s="154" t="s">
        <v>34</v>
      </c>
      <c r="L22" s="150" t="s">
        <v>34</v>
      </c>
      <c r="M22" s="9"/>
      <c r="N22" s="106"/>
      <c r="O22" s="9"/>
      <c r="P22" s="9"/>
      <c r="Q22" s="9"/>
      <c r="R22" s="9"/>
      <c r="S22" s="9"/>
      <c r="T22" s="9"/>
      <c r="U22" s="9"/>
      <c r="V22" s="9"/>
    </row>
    <row r="23" spans="1:22" ht="12.75">
      <c r="A23" s="70">
        <f t="shared" si="1"/>
        <v>3</v>
      </c>
      <c r="B23" s="70" t="str">
        <f t="shared" si="2"/>
        <v>pwt</v>
      </c>
      <c r="C23" s="28">
        <v>2.8109152939211817</v>
      </c>
      <c r="D23" s="154">
        <v>-0.8040298841017283</v>
      </c>
      <c r="E23" s="154">
        <v>5.438802190112915</v>
      </c>
      <c r="F23" s="154">
        <v>-0.012889166077180431</v>
      </c>
      <c r="G23" s="154">
        <v>-0.08326335791212292</v>
      </c>
      <c r="H23" s="154">
        <v>0.03534202193095662</v>
      </c>
      <c r="I23" s="154">
        <v>0.06304696925587658</v>
      </c>
      <c r="J23" s="154" t="s">
        <v>34</v>
      </c>
      <c r="K23" s="154" t="s">
        <v>34</v>
      </c>
      <c r="L23" s="150" t="s">
        <v>34</v>
      </c>
      <c r="M23" s="9"/>
      <c r="N23" s="106"/>
      <c r="O23" s="9"/>
      <c r="P23" s="9"/>
      <c r="Q23" s="9"/>
      <c r="R23" s="9"/>
      <c r="S23" s="9"/>
      <c r="T23" s="9"/>
      <c r="U23" s="9"/>
      <c r="V23" s="9"/>
    </row>
    <row r="24" spans="1:22" ht="12.75">
      <c r="A24" s="70">
        <f t="shared" si="1"/>
        <v>4</v>
      </c>
      <c r="B24" s="70" t="str">
        <f t="shared" si="2"/>
        <v>pfat</v>
      </c>
      <c r="C24" s="28">
        <v>-0.005505471242412493</v>
      </c>
      <c r="D24" s="154">
        <v>0.006903890192248372</v>
      </c>
      <c r="E24" s="154">
        <v>-0.012889166077180433</v>
      </c>
      <c r="F24" s="154">
        <v>0.0024392315302232425</v>
      </c>
      <c r="G24" s="154">
        <v>0.013701254114824958</v>
      </c>
      <c r="H24" s="154">
        <v>-0.0001149136995291557</v>
      </c>
      <c r="I24" s="154">
        <v>0.0002609327937590816</v>
      </c>
      <c r="J24" s="154" t="s">
        <v>34</v>
      </c>
      <c r="K24" s="154" t="s">
        <v>34</v>
      </c>
      <c r="L24" s="150" t="s">
        <v>34</v>
      </c>
      <c r="M24" s="9"/>
      <c r="N24" s="106"/>
      <c r="O24" s="9"/>
      <c r="P24" s="9"/>
      <c r="Q24" s="9"/>
      <c r="R24" s="9"/>
      <c r="S24" s="9"/>
      <c r="T24" s="9"/>
      <c r="U24" s="9"/>
      <c r="V24" s="9"/>
    </row>
    <row r="25" spans="1:22" ht="12.75">
      <c r="A25" s="70">
        <f t="shared" si="1"/>
        <v>5</v>
      </c>
      <c r="B25" s="70" t="str">
        <f t="shared" si="2"/>
        <v>pemd</v>
      </c>
      <c r="C25" s="28">
        <v>-0.05834098253117409</v>
      </c>
      <c r="D25" s="154">
        <v>0.05923940645141116</v>
      </c>
      <c r="E25" s="154">
        <v>-0.08326335791212293</v>
      </c>
      <c r="F25" s="154">
        <v>0.013701254114824955</v>
      </c>
      <c r="G25" s="154">
        <v>0.24456498990413894</v>
      </c>
      <c r="H25" s="154">
        <v>-0.0009962976748516673</v>
      </c>
      <c r="I25" s="154">
        <v>0.003027172886408587</v>
      </c>
      <c r="J25" s="154" t="s">
        <v>34</v>
      </c>
      <c r="K25" s="154" t="s">
        <v>34</v>
      </c>
      <c r="L25" s="150" t="s">
        <v>34</v>
      </c>
      <c r="M25" s="9"/>
      <c r="N25" s="106"/>
      <c r="O25" s="9"/>
      <c r="P25" s="9"/>
      <c r="Q25" s="9"/>
      <c r="R25" s="9"/>
      <c r="S25" s="9"/>
      <c r="T25" s="9"/>
      <c r="U25" s="9"/>
      <c r="V25" s="9"/>
    </row>
    <row r="26" spans="1:22" ht="12.75">
      <c r="A26" s="70">
        <f t="shared" si="1"/>
        <v>6</v>
      </c>
      <c r="B26" s="70" t="str">
        <f t="shared" si="2"/>
        <v>ygfw</v>
      </c>
      <c r="C26" s="28">
        <v>0.014376658132621036</v>
      </c>
      <c r="D26" s="81">
        <v>0.0036792185899002876</v>
      </c>
      <c r="E26" s="81">
        <v>0.03534202193095664</v>
      </c>
      <c r="F26" s="81">
        <v>-0.0001149136995291557</v>
      </c>
      <c r="G26" s="81">
        <v>-0.000996297674851667</v>
      </c>
      <c r="H26" s="81">
        <v>0.0016562026719041645</v>
      </c>
      <c r="I26" s="81">
        <v>0.00034501080046774724</v>
      </c>
      <c r="J26" s="81" t="s">
        <v>34</v>
      </c>
      <c r="K26" s="81" t="s">
        <v>34</v>
      </c>
      <c r="L26" s="150" t="s">
        <v>34</v>
      </c>
      <c r="M26" s="9"/>
      <c r="N26" s="106"/>
      <c r="O26" s="9"/>
      <c r="P26" s="9"/>
      <c r="Q26" s="9"/>
      <c r="R26" s="9"/>
      <c r="S26" s="9"/>
      <c r="T26" s="9"/>
      <c r="U26" s="9"/>
      <c r="V26" s="9"/>
    </row>
    <row r="27" spans="1:22" ht="12.75">
      <c r="A27" s="70">
        <f t="shared" si="1"/>
        <v>7</v>
      </c>
      <c r="B27" s="70" t="str">
        <f t="shared" si="2"/>
        <v>nlw</v>
      </c>
      <c r="C27" s="28">
        <v>0.031103670269785902</v>
      </c>
      <c r="D27" s="81">
        <v>-0.0128186197326973</v>
      </c>
      <c r="E27" s="81">
        <v>0.06304696925587659</v>
      </c>
      <c r="F27" s="81">
        <v>0.00026093279375908164</v>
      </c>
      <c r="G27" s="81">
        <v>0.003027172886408587</v>
      </c>
      <c r="H27" s="81">
        <v>0.00034501080046774724</v>
      </c>
      <c r="I27" s="81">
        <v>0.002629515007506197</v>
      </c>
      <c r="J27" s="81" t="s">
        <v>34</v>
      </c>
      <c r="K27" s="81" t="s">
        <v>34</v>
      </c>
      <c r="L27" s="150" t="s">
        <v>34</v>
      </c>
      <c r="M27" s="9"/>
      <c r="N27" s="106"/>
      <c r="O27" s="9"/>
      <c r="P27" s="9"/>
      <c r="Q27" s="9"/>
      <c r="R27" s="9"/>
      <c r="S27" s="9"/>
      <c r="T27" s="9"/>
      <c r="U27" s="9"/>
      <c r="V27" s="9"/>
    </row>
    <row r="28" spans="1:22" ht="12.75">
      <c r="A28" s="70" t="str">
        <f t="shared" si="1"/>
        <v> </v>
      </c>
      <c r="B28" s="70">
        <f t="shared" si="2"/>
      </c>
      <c r="C28" s="28" t="s">
        <v>34</v>
      </c>
      <c r="D28" s="81" t="s">
        <v>34</v>
      </c>
      <c r="E28" s="81" t="s">
        <v>34</v>
      </c>
      <c r="F28" s="81" t="s">
        <v>34</v>
      </c>
      <c r="G28" s="81" t="s">
        <v>34</v>
      </c>
      <c r="H28" s="81" t="s">
        <v>34</v>
      </c>
      <c r="I28" s="81" t="s">
        <v>34</v>
      </c>
      <c r="J28" s="81" t="s">
        <v>34</v>
      </c>
      <c r="K28" s="81" t="s">
        <v>34</v>
      </c>
      <c r="L28" s="150" t="s">
        <v>34</v>
      </c>
      <c r="M28" s="9"/>
      <c r="N28" s="106"/>
      <c r="O28" s="9"/>
      <c r="P28" s="9"/>
      <c r="Q28" s="9"/>
      <c r="R28" s="9"/>
      <c r="S28" s="9"/>
      <c r="T28" s="9"/>
      <c r="U28" s="9"/>
      <c r="V28" s="9"/>
    </row>
    <row r="29" spans="1:22" ht="12.75">
      <c r="A29" s="20" t="str">
        <f t="shared" si="1"/>
        <v> </v>
      </c>
      <c r="B29" s="20">
        <f t="shared" si="2"/>
      </c>
      <c r="C29" s="28" t="s">
        <v>34</v>
      </c>
      <c r="D29" s="81" t="s">
        <v>34</v>
      </c>
      <c r="E29" s="81" t="s">
        <v>34</v>
      </c>
      <c r="F29" s="81" t="s">
        <v>34</v>
      </c>
      <c r="G29" s="81" t="s">
        <v>34</v>
      </c>
      <c r="H29" s="81" t="s">
        <v>34</v>
      </c>
      <c r="I29" s="81" t="s">
        <v>34</v>
      </c>
      <c r="J29" s="81" t="s">
        <v>34</v>
      </c>
      <c r="K29" s="81" t="s">
        <v>34</v>
      </c>
      <c r="L29" s="150" t="s">
        <v>34</v>
      </c>
      <c r="M29" s="9"/>
      <c r="N29" s="106"/>
      <c r="O29" s="9"/>
      <c r="P29" s="9"/>
      <c r="Q29" s="9"/>
      <c r="R29" s="9"/>
      <c r="S29" s="9"/>
      <c r="T29" s="9"/>
      <c r="U29" s="9"/>
      <c r="V29" s="9"/>
    </row>
    <row r="30" spans="1:22" ht="12.75">
      <c r="A30" s="19" t="str">
        <f t="shared" si="1"/>
        <v> </v>
      </c>
      <c r="B30" s="19">
        <f t="shared" si="2"/>
      </c>
      <c r="C30" s="67" t="s">
        <v>34</v>
      </c>
      <c r="D30" s="149" t="s">
        <v>34</v>
      </c>
      <c r="E30" s="149" t="s">
        <v>34</v>
      </c>
      <c r="F30" s="149" t="s">
        <v>34</v>
      </c>
      <c r="G30" s="149" t="s">
        <v>34</v>
      </c>
      <c r="H30" s="149" t="s">
        <v>34</v>
      </c>
      <c r="I30" s="149" t="s">
        <v>34</v>
      </c>
      <c r="J30" s="149" t="s">
        <v>34</v>
      </c>
      <c r="K30" s="149" t="s">
        <v>34</v>
      </c>
      <c r="L30" s="151" t="s">
        <v>34</v>
      </c>
      <c r="M30" s="9"/>
      <c r="N30" s="106"/>
      <c r="O30" s="9"/>
      <c r="P30" s="9"/>
      <c r="Q30" s="9"/>
      <c r="R30" s="9"/>
      <c r="S30" s="9"/>
      <c r="T30" s="9"/>
      <c r="U30" s="9"/>
      <c r="V30" s="9"/>
    </row>
    <row r="31" spans="1:22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6"/>
      <c r="O31" s="9"/>
      <c r="P31" s="9"/>
      <c r="Q31" s="9"/>
      <c r="R31" s="9"/>
      <c r="S31" s="9"/>
      <c r="T31" s="9"/>
      <c r="U31" s="9"/>
      <c r="V31" s="9"/>
    </row>
    <row r="32" spans="1:22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06"/>
      <c r="O32" s="9"/>
      <c r="P32" s="9"/>
      <c r="Q32" s="9"/>
      <c r="R32" s="9"/>
      <c r="S32" s="9"/>
      <c r="T32" s="9"/>
      <c r="U32" s="9"/>
      <c r="V32" s="9"/>
    </row>
    <row r="33" spans="1:22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06"/>
      <c r="O33" s="9"/>
      <c r="P33" s="9"/>
      <c r="Q33" s="9"/>
      <c r="R33" s="9"/>
      <c r="S33" s="9"/>
      <c r="T33" s="9"/>
      <c r="U33" s="9"/>
      <c r="V33" s="9"/>
    </row>
    <row r="34" spans="1:22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06"/>
      <c r="O34" s="9"/>
      <c r="P34" s="9"/>
      <c r="Q34" s="9"/>
      <c r="R34" s="9"/>
      <c r="S34" s="9"/>
      <c r="T34" s="9"/>
      <c r="U34" s="9"/>
      <c r="V34" s="9"/>
    </row>
    <row r="35" spans="1:22" ht="12.75">
      <c r="A35" s="9"/>
      <c r="B35" s="9"/>
      <c r="C35" s="9"/>
      <c r="D35" s="9" t="s">
        <v>34</v>
      </c>
      <c r="E35" s="9" t="s">
        <v>34</v>
      </c>
      <c r="F35" s="9" t="s">
        <v>34</v>
      </c>
      <c r="G35" s="9" t="s">
        <v>34</v>
      </c>
      <c r="H35" s="9" t="s">
        <v>34</v>
      </c>
      <c r="I35" s="9" t="s">
        <v>34</v>
      </c>
      <c r="J35" s="9" t="s">
        <v>34</v>
      </c>
      <c r="K35" s="9" t="s">
        <v>34</v>
      </c>
      <c r="L35" s="9" t="s">
        <v>34</v>
      </c>
      <c r="M35" s="9"/>
      <c r="N35" s="106"/>
      <c r="O35" s="9"/>
      <c r="P35" s="9"/>
      <c r="Q35" s="9"/>
      <c r="R35" s="9"/>
      <c r="S35" s="9"/>
      <c r="T35" s="9"/>
      <c r="U35" s="9"/>
      <c r="V35" s="9"/>
    </row>
    <row r="36" spans="1:22" ht="12.75">
      <c r="A36" s="9"/>
      <c r="B36" s="9"/>
      <c r="C36" s="9" t="s">
        <v>34</v>
      </c>
      <c r="D36" s="9"/>
      <c r="E36" s="9" t="s">
        <v>34</v>
      </c>
      <c r="F36" s="9" t="s">
        <v>34</v>
      </c>
      <c r="G36" s="9" t="s">
        <v>34</v>
      </c>
      <c r="H36" s="9" t="s">
        <v>34</v>
      </c>
      <c r="I36" s="9" t="s">
        <v>34</v>
      </c>
      <c r="J36" s="9" t="s">
        <v>34</v>
      </c>
      <c r="K36" s="9" t="s">
        <v>34</v>
      </c>
      <c r="L36" s="9" t="s">
        <v>34</v>
      </c>
      <c r="M36" s="9"/>
      <c r="N36" s="106"/>
      <c r="O36" s="9"/>
      <c r="P36" s="9"/>
      <c r="Q36" s="9"/>
      <c r="R36" s="9"/>
      <c r="S36" s="9"/>
      <c r="T36" s="9"/>
      <c r="U36" s="9"/>
      <c r="V36" s="9"/>
    </row>
    <row r="37" spans="1:22" ht="12.75">
      <c r="A37" s="9"/>
      <c r="B37" s="9"/>
      <c r="C37" s="9" t="s">
        <v>34</v>
      </c>
      <c r="D37" s="9" t="s">
        <v>34</v>
      </c>
      <c r="E37" s="9"/>
      <c r="F37" s="9" t="s">
        <v>34</v>
      </c>
      <c r="G37" s="9" t="s">
        <v>34</v>
      </c>
      <c r="H37" s="9" t="s">
        <v>34</v>
      </c>
      <c r="I37" s="9" t="s">
        <v>34</v>
      </c>
      <c r="J37" s="9" t="s">
        <v>34</v>
      </c>
      <c r="K37" s="9" t="s">
        <v>34</v>
      </c>
      <c r="L37" s="9" t="s">
        <v>34</v>
      </c>
      <c r="M37" s="9"/>
      <c r="N37" s="106"/>
      <c r="O37" s="9"/>
      <c r="P37" s="9"/>
      <c r="Q37" s="9"/>
      <c r="R37" s="9"/>
      <c r="S37" s="9"/>
      <c r="T37" s="9"/>
      <c r="U37" s="9"/>
      <c r="V37" s="9"/>
    </row>
    <row r="38" spans="1:22" ht="12.75">
      <c r="A38" s="9"/>
      <c r="B38" s="9"/>
      <c r="C38" s="9" t="s">
        <v>34</v>
      </c>
      <c r="D38" s="9" t="s">
        <v>34</v>
      </c>
      <c r="E38" s="9" t="s">
        <v>34</v>
      </c>
      <c r="F38" s="9"/>
      <c r="G38" s="9" t="s">
        <v>34</v>
      </c>
      <c r="H38" s="9" t="s">
        <v>34</v>
      </c>
      <c r="I38" s="9" t="s">
        <v>34</v>
      </c>
      <c r="J38" s="9" t="s">
        <v>34</v>
      </c>
      <c r="K38" s="9" t="s">
        <v>34</v>
      </c>
      <c r="L38" s="9" t="s">
        <v>34</v>
      </c>
      <c r="M38" s="9"/>
      <c r="N38" s="106"/>
      <c r="O38" s="9"/>
      <c r="P38" s="9"/>
      <c r="Q38" s="9"/>
      <c r="R38" s="9"/>
      <c r="S38" s="9"/>
      <c r="T38" s="9"/>
      <c r="U38" s="9"/>
      <c r="V38" s="9"/>
    </row>
    <row r="39" spans="1:22" ht="12.75">
      <c r="A39" s="9"/>
      <c r="B39" s="9"/>
      <c r="C39" s="9" t="s">
        <v>34</v>
      </c>
      <c r="D39" s="9" t="s">
        <v>34</v>
      </c>
      <c r="E39" s="9" t="s">
        <v>34</v>
      </c>
      <c r="F39" s="9" t="s">
        <v>34</v>
      </c>
      <c r="G39" s="9"/>
      <c r="H39" s="9" t="s">
        <v>34</v>
      </c>
      <c r="I39" s="9" t="s">
        <v>34</v>
      </c>
      <c r="J39" s="9" t="s">
        <v>34</v>
      </c>
      <c r="K39" s="9" t="s">
        <v>34</v>
      </c>
      <c r="L39" s="9" t="s">
        <v>34</v>
      </c>
      <c r="M39" s="9"/>
      <c r="N39" s="106"/>
      <c r="O39" s="9"/>
      <c r="P39" s="9"/>
      <c r="Q39" s="9"/>
      <c r="R39" s="9"/>
      <c r="S39" s="9"/>
      <c r="T39" s="9"/>
      <c r="U39" s="9"/>
      <c r="V39" s="9"/>
    </row>
    <row r="40" spans="1:22" ht="12.75">
      <c r="A40" s="9"/>
      <c r="B40" s="9"/>
      <c r="C40" s="9" t="s">
        <v>34</v>
      </c>
      <c r="D40" s="9" t="s">
        <v>34</v>
      </c>
      <c r="E40" s="9" t="s">
        <v>34</v>
      </c>
      <c r="F40" s="9" t="s">
        <v>34</v>
      </c>
      <c r="G40" s="9" t="s">
        <v>34</v>
      </c>
      <c r="H40" s="9"/>
      <c r="I40" s="9" t="s">
        <v>34</v>
      </c>
      <c r="J40" s="9" t="s">
        <v>34</v>
      </c>
      <c r="K40" s="9" t="s">
        <v>34</v>
      </c>
      <c r="L40" s="9" t="s">
        <v>34</v>
      </c>
      <c r="M40" s="9"/>
      <c r="N40" s="106"/>
      <c r="O40" s="9"/>
      <c r="P40" s="9"/>
      <c r="Q40" s="9"/>
      <c r="R40" s="9"/>
      <c r="S40" s="9"/>
      <c r="T40" s="9"/>
      <c r="U40" s="9"/>
      <c r="V40" s="9"/>
    </row>
    <row r="41" spans="1:22" ht="12.75">
      <c r="A41" s="9"/>
      <c r="B41" s="9"/>
      <c r="C41" s="9" t="s">
        <v>34</v>
      </c>
      <c r="D41" s="9" t="s">
        <v>34</v>
      </c>
      <c r="E41" s="9" t="s">
        <v>34</v>
      </c>
      <c r="F41" s="9" t="s">
        <v>34</v>
      </c>
      <c r="G41" s="9" t="s">
        <v>34</v>
      </c>
      <c r="H41" s="9" t="s">
        <v>34</v>
      </c>
      <c r="I41" s="9"/>
      <c r="J41" s="9" t="s">
        <v>34</v>
      </c>
      <c r="K41" s="9" t="s">
        <v>34</v>
      </c>
      <c r="L41" s="9" t="s">
        <v>34</v>
      </c>
      <c r="M41" s="9"/>
      <c r="N41" s="106"/>
      <c r="O41" s="9"/>
      <c r="P41" s="9"/>
      <c r="Q41" s="9"/>
      <c r="R41" s="9"/>
      <c r="S41" s="9"/>
      <c r="T41" s="9"/>
      <c r="U41" s="9"/>
      <c r="V41" s="9"/>
    </row>
    <row r="42" spans="1:22" ht="12.75">
      <c r="A42" s="9"/>
      <c r="B42" s="9"/>
      <c r="C42" s="9" t="s">
        <v>34</v>
      </c>
      <c r="D42" s="9" t="s">
        <v>34</v>
      </c>
      <c r="E42" s="9" t="s">
        <v>34</v>
      </c>
      <c r="F42" s="9" t="s">
        <v>34</v>
      </c>
      <c r="G42" s="9" t="s">
        <v>34</v>
      </c>
      <c r="H42" s="9" t="s">
        <v>34</v>
      </c>
      <c r="I42" s="9" t="s">
        <v>34</v>
      </c>
      <c r="J42" s="9"/>
      <c r="K42" s="9" t="s">
        <v>34</v>
      </c>
      <c r="L42" s="9" t="s">
        <v>34</v>
      </c>
      <c r="M42" s="9"/>
      <c r="N42" s="106"/>
      <c r="O42" s="9"/>
      <c r="P42" s="9"/>
      <c r="Q42" s="9"/>
      <c r="R42" s="9"/>
      <c r="S42" s="9"/>
      <c r="T42" s="9"/>
      <c r="U42" s="9"/>
      <c r="V42" s="9"/>
    </row>
    <row r="43" spans="1:22" ht="12.75">
      <c r="A43" s="9"/>
      <c r="B43" s="9"/>
      <c r="C43" s="9" t="s">
        <v>34</v>
      </c>
      <c r="D43" s="9" t="s">
        <v>34</v>
      </c>
      <c r="E43" s="9" t="s">
        <v>34</v>
      </c>
      <c r="F43" s="9" t="s">
        <v>34</v>
      </c>
      <c r="G43" s="9" t="s">
        <v>34</v>
      </c>
      <c r="H43" s="9" t="s">
        <v>34</v>
      </c>
      <c r="I43" s="9" t="s">
        <v>34</v>
      </c>
      <c r="J43" s="9" t="s">
        <v>34</v>
      </c>
      <c r="K43" s="9"/>
      <c r="L43" s="9" t="s">
        <v>34</v>
      </c>
      <c r="M43" s="9"/>
      <c r="N43" s="106"/>
      <c r="O43" s="9"/>
      <c r="P43" s="9"/>
      <c r="Q43" s="9"/>
      <c r="R43" s="9"/>
      <c r="S43" s="9"/>
      <c r="T43" s="9"/>
      <c r="U43" s="9"/>
      <c r="V43" s="9"/>
    </row>
    <row r="44" spans="3:22" ht="12.75">
      <c r="C44" t="s">
        <v>34</v>
      </c>
      <c r="D44" t="s">
        <v>34</v>
      </c>
      <c r="E44" t="s">
        <v>34</v>
      </c>
      <c r="F44" t="s">
        <v>34</v>
      </c>
      <c r="G44" t="s">
        <v>34</v>
      </c>
      <c r="H44" t="s">
        <v>34</v>
      </c>
      <c r="I44" t="s">
        <v>34</v>
      </c>
      <c r="J44" t="s">
        <v>34</v>
      </c>
      <c r="K44" t="s">
        <v>34</v>
      </c>
      <c r="O44" s="9"/>
      <c r="P44" s="9"/>
      <c r="Q44" s="9"/>
      <c r="R44" s="9"/>
      <c r="S44" s="9"/>
      <c r="T44" s="9"/>
      <c r="U44" s="9"/>
      <c r="V44" s="9"/>
    </row>
    <row r="45" spans="15:22" ht="12.75">
      <c r="O45" s="9"/>
      <c r="P45" s="9"/>
      <c r="Q45" s="9"/>
      <c r="R45" s="9"/>
      <c r="S45" s="9"/>
      <c r="T45" s="9"/>
      <c r="U45" s="9"/>
      <c r="V45" s="9"/>
    </row>
    <row r="46" spans="2:22" ht="12.75">
      <c r="B46" t="s">
        <v>34</v>
      </c>
      <c r="C46" t="s">
        <v>34</v>
      </c>
      <c r="D46" t="s">
        <v>34</v>
      </c>
      <c r="E46" t="s">
        <v>34</v>
      </c>
      <c r="F46" t="s">
        <v>34</v>
      </c>
      <c r="G46" t="s">
        <v>34</v>
      </c>
      <c r="H46" t="s">
        <v>34</v>
      </c>
      <c r="I46" t="s">
        <v>34</v>
      </c>
      <c r="J46" t="s">
        <v>34</v>
      </c>
      <c r="K46" t="s">
        <v>34</v>
      </c>
      <c r="M46" t="s">
        <v>34</v>
      </c>
      <c r="N46" s="118" t="s">
        <v>34</v>
      </c>
      <c r="O46" s="9"/>
      <c r="P46" s="9"/>
      <c r="Q46" s="9"/>
      <c r="R46" s="9"/>
      <c r="S46" s="9"/>
      <c r="T46" s="9"/>
      <c r="U46" s="9"/>
      <c r="V46" s="9"/>
    </row>
    <row r="47" spans="2:22" ht="12.75">
      <c r="B47" t="s">
        <v>34</v>
      </c>
      <c r="C47" t="s">
        <v>34</v>
      </c>
      <c r="D47" t="s">
        <v>34</v>
      </c>
      <c r="E47" t="s">
        <v>34</v>
      </c>
      <c r="F47" t="s">
        <v>34</v>
      </c>
      <c r="G47" t="s">
        <v>34</v>
      </c>
      <c r="H47" t="s">
        <v>34</v>
      </c>
      <c r="I47" t="s">
        <v>34</v>
      </c>
      <c r="J47" t="s">
        <v>34</v>
      </c>
      <c r="K47" t="s">
        <v>34</v>
      </c>
      <c r="M47" t="s">
        <v>34</v>
      </c>
      <c r="N47" s="118" t="s">
        <v>34</v>
      </c>
      <c r="O47" t="s">
        <v>34</v>
      </c>
      <c r="P47" t="s">
        <v>34</v>
      </c>
      <c r="Q47" t="s">
        <v>34</v>
      </c>
      <c r="R47" t="s">
        <v>34</v>
      </c>
      <c r="S47" t="s">
        <v>34</v>
      </c>
      <c r="T47" t="s">
        <v>34</v>
      </c>
      <c r="U47" t="s">
        <v>34</v>
      </c>
      <c r="V47" t="s">
        <v>34</v>
      </c>
    </row>
    <row r="48" spans="2:22" ht="12.75">
      <c r="B48" t="s">
        <v>34</v>
      </c>
      <c r="C48" t="s">
        <v>34</v>
      </c>
      <c r="D48" t="s">
        <v>34</v>
      </c>
      <c r="E48" t="s">
        <v>34</v>
      </c>
      <c r="F48" t="s">
        <v>34</v>
      </c>
      <c r="G48" t="s">
        <v>34</v>
      </c>
      <c r="H48" t="s">
        <v>34</v>
      </c>
      <c r="I48" t="s">
        <v>34</v>
      </c>
      <c r="J48" t="s">
        <v>34</v>
      </c>
      <c r="K48" t="s">
        <v>34</v>
      </c>
      <c r="M48" t="s">
        <v>34</v>
      </c>
      <c r="N48" s="118" t="s">
        <v>34</v>
      </c>
      <c r="O48" t="s">
        <v>34</v>
      </c>
      <c r="P48" t="s">
        <v>34</v>
      </c>
      <c r="Q48" t="s">
        <v>34</v>
      </c>
      <c r="R48" t="s">
        <v>34</v>
      </c>
      <c r="S48" t="s">
        <v>34</v>
      </c>
      <c r="T48" t="s">
        <v>34</v>
      </c>
      <c r="U48" t="s">
        <v>34</v>
      </c>
      <c r="V48" t="s">
        <v>34</v>
      </c>
    </row>
    <row r="49" spans="2:22" ht="12.75">
      <c r="B49" t="s">
        <v>34</v>
      </c>
      <c r="C49" t="s">
        <v>34</v>
      </c>
      <c r="D49" t="s">
        <v>34</v>
      </c>
      <c r="E49" t="s">
        <v>34</v>
      </c>
      <c r="F49" t="s">
        <v>34</v>
      </c>
      <c r="G49" t="s">
        <v>34</v>
      </c>
      <c r="H49" t="s">
        <v>34</v>
      </c>
      <c r="I49" t="s">
        <v>34</v>
      </c>
      <c r="J49" t="s">
        <v>34</v>
      </c>
      <c r="K49" t="s">
        <v>34</v>
      </c>
      <c r="M49" t="s">
        <v>34</v>
      </c>
      <c r="N49" s="118" t="s">
        <v>34</v>
      </c>
      <c r="O49" t="s">
        <v>34</v>
      </c>
      <c r="P49" t="s">
        <v>34</v>
      </c>
      <c r="Q49" t="s">
        <v>34</v>
      </c>
      <c r="R49" t="s">
        <v>34</v>
      </c>
      <c r="S49" t="s">
        <v>34</v>
      </c>
      <c r="T49" t="s">
        <v>34</v>
      </c>
      <c r="U49" t="s">
        <v>34</v>
      </c>
      <c r="V49" t="s">
        <v>34</v>
      </c>
    </row>
    <row r="50" spans="2:22" ht="12.75">
      <c r="B50" t="s">
        <v>34</v>
      </c>
      <c r="C50" t="s">
        <v>34</v>
      </c>
      <c r="D50" t="s">
        <v>34</v>
      </c>
      <c r="E50" t="s">
        <v>34</v>
      </c>
      <c r="F50" t="s">
        <v>34</v>
      </c>
      <c r="G50" t="s">
        <v>34</v>
      </c>
      <c r="H50" t="s">
        <v>34</v>
      </c>
      <c r="I50" t="s">
        <v>34</v>
      </c>
      <c r="J50" t="s">
        <v>34</v>
      </c>
      <c r="K50" t="s">
        <v>34</v>
      </c>
      <c r="M50" t="s">
        <v>34</v>
      </c>
      <c r="N50" s="118" t="s">
        <v>34</v>
      </c>
      <c r="O50" t="s">
        <v>34</v>
      </c>
      <c r="P50" t="s">
        <v>34</v>
      </c>
      <c r="Q50" t="s">
        <v>34</v>
      </c>
      <c r="R50" t="s">
        <v>34</v>
      </c>
      <c r="S50" t="s">
        <v>34</v>
      </c>
      <c r="T50" t="s">
        <v>34</v>
      </c>
      <c r="U50" t="s">
        <v>34</v>
      </c>
      <c r="V50" t="s">
        <v>34</v>
      </c>
    </row>
    <row r="51" spans="2:22" ht="12.75">
      <c r="B51" t="s">
        <v>34</v>
      </c>
      <c r="C51" t="s">
        <v>34</v>
      </c>
      <c r="D51" t="s">
        <v>34</v>
      </c>
      <c r="E51" t="s">
        <v>34</v>
      </c>
      <c r="F51" t="s">
        <v>34</v>
      </c>
      <c r="G51" t="s">
        <v>34</v>
      </c>
      <c r="H51" t="s">
        <v>34</v>
      </c>
      <c r="I51" t="s">
        <v>34</v>
      </c>
      <c r="J51" t="s">
        <v>34</v>
      </c>
      <c r="K51" t="s">
        <v>34</v>
      </c>
      <c r="M51" t="s">
        <v>34</v>
      </c>
      <c r="N51" s="118" t="s">
        <v>34</v>
      </c>
      <c r="O51" t="s">
        <v>34</v>
      </c>
      <c r="P51" t="s">
        <v>34</v>
      </c>
      <c r="Q51" t="s">
        <v>34</v>
      </c>
      <c r="R51" t="s">
        <v>34</v>
      </c>
      <c r="S51" t="s">
        <v>34</v>
      </c>
      <c r="T51" t="s">
        <v>34</v>
      </c>
      <c r="U51" t="s">
        <v>34</v>
      </c>
      <c r="V51" t="s">
        <v>34</v>
      </c>
    </row>
    <row r="52" spans="2:22" ht="12.75">
      <c r="B52" t="s">
        <v>34</v>
      </c>
      <c r="C52" t="s">
        <v>34</v>
      </c>
      <c r="D52" t="s">
        <v>34</v>
      </c>
      <c r="E52" t="s">
        <v>34</v>
      </c>
      <c r="F52" t="s">
        <v>34</v>
      </c>
      <c r="G52" t="s">
        <v>34</v>
      </c>
      <c r="H52" t="s">
        <v>34</v>
      </c>
      <c r="I52" t="s">
        <v>34</v>
      </c>
      <c r="J52" t="s">
        <v>34</v>
      </c>
      <c r="K52" t="s">
        <v>34</v>
      </c>
      <c r="M52" t="s">
        <v>34</v>
      </c>
      <c r="N52" s="118" t="s">
        <v>34</v>
      </c>
      <c r="O52" t="s">
        <v>34</v>
      </c>
      <c r="P52" t="s">
        <v>34</v>
      </c>
      <c r="Q52" t="s">
        <v>34</v>
      </c>
      <c r="R52" t="s">
        <v>34</v>
      </c>
      <c r="S52" t="s">
        <v>34</v>
      </c>
      <c r="T52" t="s">
        <v>34</v>
      </c>
      <c r="U52" t="s">
        <v>34</v>
      </c>
      <c r="V52" t="s">
        <v>34</v>
      </c>
    </row>
    <row r="53" spans="2:22" ht="12.75">
      <c r="B53" t="s">
        <v>34</v>
      </c>
      <c r="C53" t="s">
        <v>34</v>
      </c>
      <c r="D53" t="s">
        <v>34</v>
      </c>
      <c r="E53" t="s">
        <v>34</v>
      </c>
      <c r="F53" t="s">
        <v>34</v>
      </c>
      <c r="G53" t="s">
        <v>34</v>
      </c>
      <c r="H53" t="s">
        <v>34</v>
      </c>
      <c r="I53" t="s">
        <v>34</v>
      </c>
      <c r="J53" t="s">
        <v>34</v>
      </c>
      <c r="K53" t="s">
        <v>34</v>
      </c>
      <c r="M53" t="s">
        <v>34</v>
      </c>
      <c r="N53" s="118" t="s">
        <v>34</v>
      </c>
      <c r="O53" t="s">
        <v>34</v>
      </c>
      <c r="P53" t="s">
        <v>34</v>
      </c>
      <c r="Q53" t="s">
        <v>34</v>
      </c>
      <c r="R53" t="s">
        <v>34</v>
      </c>
      <c r="S53" t="s">
        <v>34</v>
      </c>
      <c r="T53" t="s">
        <v>34</v>
      </c>
      <c r="U53" t="s">
        <v>34</v>
      </c>
      <c r="V53" t="s">
        <v>34</v>
      </c>
    </row>
    <row r="54" spans="2:22" ht="12.75">
      <c r="B54" t="s">
        <v>34</v>
      </c>
      <c r="C54" t="s">
        <v>34</v>
      </c>
      <c r="D54" t="s">
        <v>34</v>
      </c>
      <c r="E54" t="s">
        <v>34</v>
      </c>
      <c r="F54" t="s">
        <v>34</v>
      </c>
      <c r="G54" t="s">
        <v>34</v>
      </c>
      <c r="H54" t="s">
        <v>34</v>
      </c>
      <c r="I54" t="s">
        <v>34</v>
      </c>
      <c r="J54" t="s">
        <v>34</v>
      </c>
      <c r="K54" t="s">
        <v>34</v>
      </c>
      <c r="M54" t="s">
        <v>34</v>
      </c>
      <c r="N54" s="118" t="s">
        <v>34</v>
      </c>
      <c r="O54" t="s">
        <v>34</v>
      </c>
      <c r="P54" t="s">
        <v>34</v>
      </c>
      <c r="Q54" t="s">
        <v>34</v>
      </c>
      <c r="R54" t="s">
        <v>34</v>
      </c>
      <c r="S54" t="s">
        <v>34</v>
      </c>
      <c r="T54" t="s">
        <v>34</v>
      </c>
      <c r="U54" t="s">
        <v>34</v>
      </c>
      <c r="V54" t="s">
        <v>34</v>
      </c>
    </row>
    <row r="55" spans="2:22" ht="12.75">
      <c r="B55" t="s">
        <v>34</v>
      </c>
      <c r="C55" t="s">
        <v>34</v>
      </c>
      <c r="D55" t="s">
        <v>34</v>
      </c>
      <c r="E55" t="s">
        <v>34</v>
      </c>
      <c r="F55" t="s">
        <v>34</v>
      </c>
      <c r="G55" t="s">
        <v>34</v>
      </c>
      <c r="H55" t="s">
        <v>34</v>
      </c>
      <c r="I55" t="s">
        <v>34</v>
      </c>
      <c r="J55" t="s">
        <v>34</v>
      </c>
      <c r="K55" t="s">
        <v>34</v>
      </c>
      <c r="M55" t="s">
        <v>34</v>
      </c>
      <c r="N55" s="118" t="s">
        <v>34</v>
      </c>
      <c r="O55" t="s">
        <v>34</v>
      </c>
      <c r="P55" t="s">
        <v>34</v>
      </c>
      <c r="Q55" t="s">
        <v>34</v>
      </c>
      <c r="R55" t="s">
        <v>34</v>
      </c>
      <c r="S55" t="s">
        <v>34</v>
      </c>
      <c r="T55" t="s">
        <v>34</v>
      </c>
      <c r="U55" t="s">
        <v>34</v>
      </c>
      <c r="V55" t="s">
        <v>34</v>
      </c>
    </row>
    <row r="61" spans="2:22" ht="12.75">
      <c r="B61" t="s">
        <v>34</v>
      </c>
      <c r="C61" t="s">
        <v>34</v>
      </c>
      <c r="D61" t="s">
        <v>34</v>
      </c>
      <c r="E61" t="s">
        <v>34</v>
      </c>
      <c r="F61" t="s">
        <v>34</v>
      </c>
      <c r="G61" t="s">
        <v>34</v>
      </c>
      <c r="H61" t="s">
        <v>34</v>
      </c>
      <c r="I61" t="s">
        <v>34</v>
      </c>
      <c r="J61" t="s">
        <v>34</v>
      </c>
      <c r="K61" t="s">
        <v>34</v>
      </c>
      <c r="M61" t="s">
        <v>34</v>
      </c>
      <c r="N61" s="118" t="s">
        <v>34</v>
      </c>
      <c r="O61" t="s">
        <v>34</v>
      </c>
      <c r="P61" t="s">
        <v>34</v>
      </c>
      <c r="Q61" t="s">
        <v>34</v>
      </c>
      <c r="R61" t="s">
        <v>34</v>
      </c>
      <c r="S61" t="s">
        <v>34</v>
      </c>
      <c r="T61" t="s">
        <v>34</v>
      </c>
      <c r="U61" t="s">
        <v>34</v>
      </c>
      <c r="V61" t="s">
        <v>34</v>
      </c>
    </row>
    <row r="62" spans="2:22" ht="12.75">
      <c r="B62" t="s">
        <v>34</v>
      </c>
      <c r="C62" t="s">
        <v>34</v>
      </c>
      <c r="D62" t="s">
        <v>34</v>
      </c>
      <c r="E62" t="s">
        <v>34</v>
      </c>
      <c r="F62" t="s">
        <v>34</v>
      </c>
      <c r="G62" t="s">
        <v>34</v>
      </c>
      <c r="H62" t="s">
        <v>34</v>
      </c>
      <c r="I62" t="s">
        <v>34</v>
      </c>
      <c r="J62" t="s">
        <v>34</v>
      </c>
      <c r="K62" t="s">
        <v>34</v>
      </c>
      <c r="M62" t="s">
        <v>34</v>
      </c>
      <c r="N62" s="118" t="s">
        <v>34</v>
      </c>
      <c r="O62" t="s">
        <v>34</v>
      </c>
      <c r="P62" t="s">
        <v>34</v>
      </c>
      <c r="Q62" t="s">
        <v>34</v>
      </c>
      <c r="R62" t="s">
        <v>34</v>
      </c>
      <c r="S62" t="s">
        <v>34</v>
      </c>
      <c r="T62" t="s">
        <v>34</v>
      </c>
      <c r="U62" t="s">
        <v>34</v>
      </c>
      <c r="V62" t="s">
        <v>34</v>
      </c>
    </row>
    <row r="63" spans="2:22" ht="12.75">
      <c r="B63" t="s">
        <v>34</v>
      </c>
      <c r="C63" t="s">
        <v>34</v>
      </c>
      <c r="D63" t="s">
        <v>34</v>
      </c>
      <c r="E63" t="s">
        <v>34</v>
      </c>
      <c r="F63" t="s">
        <v>34</v>
      </c>
      <c r="G63" t="s">
        <v>34</v>
      </c>
      <c r="H63" t="s">
        <v>34</v>
      </c>
      <c r="I63" t="s">
        <v>34</v>
      </c>
      <c r="J63" t="s">
        <v>34</v>
      </c>
      <c r="K63" t="s">
        <v>34</v>
      </c>
      <c r="M63" t="s">
        <v>34</v>
      </c>
      <c r="N63" s="118" t="s">
        <v>34</v>
      </c>
      <c r="O63" t="s">
        <v>34</v>
      </c>
      <c r="P63" t="s">
        <v>34</v>
      </c>
      <c r="Q63" t="s">
        <v>34</v>
      </c>
      <c r="R63" t="s">
        <v>34</v>
      </c>
      <c r="S63" t="s">
        <v>34</v>
      </c>
      <c r="T63" t="s">
        <v>34</v>
      </c>
      <c r="U63" t="s">
        <v>34</v>
      </c>
      <c r="V63" t="s">
        <v>34</v>
      </c>
    </row>
    <row r="64" spans="2:22" ht="12.75">
      <c r="B64" t="s">
        <v>34</v>
      </c>
      <c r="C64" t="s">
        <v>34</v>
      </c>
      <c r="D64" t="s">
        <v>34</v>
      </c>
      <c r="E64" t="s">
        <v>34</v>
      </c>
      <c r="F64" t="s">
        <v>34</v>
      </c>
      <c r="G64" t="s">
        <v>34</v>
      </c>
      <c r="H64" t="s">
        <v>34</v>
      </c>
      <c r="I64" t="s">
        <v>34</v>
      </c>
      <c r="J64" t="s">
        <v>34</v>
      </c>
      <c r="K64" t="s">
        <v>34</v>
      </c>
      <c r="M64" t="s">
        <v>34</v>
      </c>
      <c r="N64" s="118" t="s">
        <v>34</v>
      </c>
      <c r="O64" t="s">
        <v>34</v>
      </c>
      <c r="P64" t="s">
        <v>34</v>
      </c>
      <c r="Q64" t="s">
        <v>34</v>
      </c>
      <c r="R64" t="s">
        <v>34</v>
      </c>
      <c r="S64" t="s">
        <v>34</v>
      </c>
      <c r="T64" t="s">
        <v>34</v>
      </c>
      <c r="U64" t="s">
        <v>34</v>
      </c>
      <c r="V64" t="s">
        <v>34</v>
      </c>
    </row>
    <row r="65" spans="2:22" ht="12.75">
      <c r="B65" t="s">
        <v>34</v>
      </c>
      <c r="C65" t="s">
        <v>34</v>
      </c>
      <c r="D65" t="s">
        <v>34</v>
      </c>
      <c r="E65" t="s">
        <v>34</v>
      </c>
      <c r="F65" t="s">
        <v>34</v>
      </c>
      <c r="G65" t="s">
        <v>34</v>
      </c>
      <c r="H65" t="s">
        <v>34</v>
      </c>
      <c r="I65" t="s">
        <v>34</v>
      </c>
      <c r="J65" t="s">
        <v>34</v>
      </c>
      <c r="K65" t="s">
        <v>34</v>
      </c>
      <c r="M65" t="s">
        <v>34</v>
      </c>
      <c r="N65" s="118" t="s">
        <v>34</v>
      </c>
      <c r="O65" t="s">
        <v>34</v>
      </c>
      <c r="P65" t="s">
        <v>34</v>
      </c>
      <c r="Q65" t="s">
        <v>34</v>
      </c>
      <c r="R65" t="s">
        <v>34</v>
      </c>
      <c r="S65" t="s">
        <v>34</v>
      </c>
      <c r="T65" t="s">
        <v>34</v>
      </c>
      <c r="U65" t="s">
        <v>34</v>
      </c>
      <c r="V65" t="s">
        <v>34</v>
      </c>
    </row>
    <row r="66" spans="2:22" ht="12.75">
      <c r="B66" t="s">
        <v>34</v>
      </c>
      <c r="C66" t="s">
        <v>34</v>
      </c>
      <c r="D66" t="s">
        <v>34</v>
      </c>
      <c r="E66" t="s">
        <v>34</v>
      </c>
      <c r="F66" t="s">
        <v>34</v>
      </c>
      <c r="G66" t="s">
        <v>34</v>
      </c>
      <c r="H66" t="s">
        <v>34</v>
      </c>
      <c r="I66" t="s">
        <v>34</v>
      </c>
      <c r="J66" t="s">
        <v>34</v>
      </c>
      <c r="K66" t="s">
        <v>34</v>
      </c>
      <c r="M66" t="s">
        <v>34</v>
      </c>
      <c r="N66" s="118" t="s">
        <v>34</v>
      </c>
      <c r="O66" t="s">
        <v>34</v>
      </c>
      <c r="P66" t="s">
        <v>34</v>
      </c>
      <c r="Q66" t="s">
        <v>34</v>
      </c>
      <c r="R66" t="s">
        <v>34</v>
      </c>
      <c r="S66" t="s">
        <v>34</v>
      </c>
      <c r="T66" t="s">
        <v>34</v>
      </c>
      <c r="U66" t="s">
        <v>34</v>
      </c>
      <c r="V66" t="s">
        <v>34</v>
      </c>
    </row>
    <row r="67" spans="2:22" ht="12.75">
      <c r="B67" t="s">
        <v>34</v>
      </c>
      <c r="C67" t="s">
        <v>34</v>
      </c>
      <c r="D67" t="s">
        <v>34</v>
      </c>
      <c r="E67" t="s">
        <v>34</v>
      </c>
      <c r="F67" t="s">
        <v>34</v>
      </c>
      <c r="G67" t="s">
        <v>34</v>
      </c>
      <c r="H67" t="s">
        <v>34</v>
      </c>
      <c r="I67" t="s">
        <v>34</v>
      </c>
      <c r="J67" t="s">
        <v>34</v>
      </c>
      <c r="K67" t="s">
        <v>34</v>
      </c>
      <c r="M67" t="s">
        <v>34</v>
      </c>
      <c r="N67" s="118" t="s">
        <v>34</v>
      </c>
      <c r="O67" t="s">
        <v>34</v>
      </c>
      <c r="P67" t="s">
        <v>34</v>
      </c>
      <c r="Q67" t="s">
        <v>34</v>
      </c>
      <c r="R67" t="s">
        <v>34</v>
      </c>
      <c r="S67" t="s">
        <v>34</v>
      </c>
      <c r="T67" t="s">
        <v>34</v>
      </c>
      <c r="U67" t="s">
        <v>34</v>
      </c>
      <c r="V67" t="s">
        <v>34</v>
      </c>
    </row>
    <row r="68" spans="2:22" ht="12.75">
      <c r="B68" t="s">
        <v>34</v>
      </c>
      <c r="C68" t="s">
        <v>34</v>
      </c>
      <c r="D68" t="s">
        <v>34</v>
      </c>
      <c r="E68" t="s">
        <v>34</v>
      </c>
      <c r="F68" t="s">
        <v>34</v>
      </c>
      <c r="G68" t="s">
        <v>34</v>
      </c>
      <c r="H68" t="s">
        <v>34</v>
      </c>
      <c r="I68" t="s">
        <v>34</v>
      </c>
      <c r="J68" t="s">
        <v>34</v>
      </c>
      <c r="K68" t="s">
        <v>34</v>
      </c>
      <c r="M68" t="s">
        <v>34</v>
      </c>
      <c r="N68" s="118" t="s">
        <v>34</v>
      </c>
      <c r="O68" t="s">
        <v>34</v>
      </c>
      <c r="P68" t="s">
        <v>34</v>
      </c>
      <c r="Q68" t="s">
        <v>34</v>
      </c>
      <c r="R68" t="s">
        <v>34</v>
      </c>
      <c r="S68" t="s">
        <v>34</v>
      </c>
      <c r="T68" t="s">
        <v>34</v>
      </c>
      <c r="U68" t="s">
        <v>34</v>
      </c>
      <c r="V68" t="s">
        <v>34</v>
      </c>
    </row>
    <row r="69" spans="2:22" ht="12.75">
      <c r="B69" t="s">
        <v>34</v>
      </c>
      <c r="C69" t="s">
        <v>34</v>
      </c>
      <c r="D69" t="s">
        <v>34</v>
      </c>
      <c r="E69" t="s">
        <v>34</v>
      </c>
      <c r="F69" t="s">
        <v>34</v>
      </c>
      <c r="G69" t="s">
        <v>34</v>
      </c>
      <c r="H69" t="s">
        <v>34</v>
      </c>
      <c r="I69" t="s">
        <v>34</v>
      </c>
      <c r="J69" t="s">
        <v>34</v>
      </c>
      <c r="K69" t="s">
        <v>34</v>
      </c>
      <c r="M69" t="s">
        <v>34</v>
      </c>
      <c r="N69" s="118" t="s">
        <v>34</v>
      </c>
      <c r="O69" t="s">
        <v>34</v>
      </c>
      <c r="P69" t="s">
        <v>34</v>
      </c>
      <c r="Q69" t="s">
        <v>34</v>
      </c>
      <c r="R69" t="s">
        <v>34</v>
      </c>
      <c r="S69" t="s">
        <v>34</v>
      </c>
      <c r="T69" t="s">
        <v>34</v>
      </c>
      <c r="U69" t="s">
        <v>34</v>
      </c>
      <c r="V69" t="s">
        <v>34</v>
      </c>
    </row>
    <row r="70" spans="2:22" ht="12.75">
      <c r="B70" t="s">
        <v>34</v>
      </c>
      <c r="C70" t="s">
        <v>34</v>
      </c>
      <c r="D70" t="s">
        <v>34</v>
      </c>
      <c r="E70" t="s">
        <v>34</v>
      </c>
      <c r="F70" t="s">
        <v>34</v>
      </c>
      <c r="G70" t="s">
        <v>34</v>
      </c>
      <c r="H70" t="s">
        <v>34</v>
      </c>
      <c r="I70" t="s">
        <v>34</v>
      </c>
      <c r="J70" t="s">
        <v>34</v>
      </c>
      <c r="K70" t="s">
        <v>34</v>
      </c>
      <c r="M70" t="s">
        <v>34</v>
      </c>
      <c r="N70" s="118" t="s">
        <v>34</v>
      </c>
      <c r="O70" t="s">
        <v>34</v>
      </c>
      <c r="P70" t="s">
        <v>34</v>
      </c>
      <c r="Q70" t="s">
        <v>34</v>
      </c>
      <c r="R70" t="s">
        <v>34</v>
      </c>
      <c r="S70" t="s">
        <v>34</v>
      </c>
      <c r="T70" t="s">
        <v>34</v>
      </c>
      <c r="U70" t="s">
        <v>34</v>
      </c>
      <c r="V70" t="s">
        <v>34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animal science 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jvanderwerf</dc:creator>
  <cp:keywords/>
  <dc:description/>
  <cp:lastModifiedBy>van der werf</cp:lastModifiedBy>
  <cp:lastPrinted>2001-03-20T05:11:57Z</cp:lastPrinted>
  <dcterms:created xsi:type="dcterms:W3CDTF">1999-08-04T13:10:37Z</dcterms:created>
  <dcterms:modified xsi:type="dcterms:W3CDTF">2005-08-07T02:35:22Z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